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cuments\Saison 2019-2020\"/>
    </mc:Choice>
  </mc:AlternateContent>
  <bookViews>
    <workbookView xWindow="480" yWindow="255" windowWidth="11340" windowHeight="5835"/>
  </bookViews>
  <sheets>
    <sheet name="Points" sheetId="11" r:id="rId1"/>
    <sheet name="Accueil" sheetId="12" r:id="rId2"/>
    <sheet name="Inscrits" sheetId="3" r:id="rId3"/>
    <sheet name="1" sheetId="13" r:id="rId4"/>
    <sheet name="2" sheetId="14" r:id="rId5"/>
    <sheet name="3" sheetId="16" r:id="rId6"/>
    <sheet name="4" sheetId="17" r:id="rId7"/>
    <sheet name="5" sheetId="18" r:id="rId8"/>
    <sheet name="Final A" sheetId="2" r:id="rId9"/>
    <sheet name="Final B" sheetId="19" r:id="rId10"/>
    <sheet name="Classement" sheetId="7" r:id="rId11"/>
    <sheet name="Feuil1" sheetId="20" state="hidden" r:id="rId12"/>
  </sheets>
  <definedNames>
    <definedName name="Billard_name">Accueil!$A$4:$A$45</definedName>
    <definedName name="Ch_Licenciés">Accueil!$D$26</definedName>
    <definedName name="Club">Accueil!$D$8</definedName>
    <definedName name="Date">Accueil!$D$6</definedName>
    <definedName name="Division">Accueil!$G$8</definedName>
    <definedName name="_xlnm.Print_Titles" localSheetId="2">Inscrits!$1:$1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Inscrits!$B$18</definedName>
    <definedName name="Joueur_18">Inscrits!$B$19</definedName>
    <definedName name="Joueur_19">Inscrits!$B$20</definedName>
    <definedName name="Joueur_2">Inscrits!$B$3</definedName>
    <definedName name="Joueur_20">Inscrits!$B$21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Inscrits!$B$26</definedName>
    <definedName name="Joueur_26">Inscrits!$B$27</definedName>
    <definedName name="Joueur_27">Inscrits!$B$28</definedName>
    <definedName name="Joueur_28">Inscrits!$B$29</definedName>
    <definedName name="Joueur_29">Inscrits!$B$30</definedName>
    <definedName name="Joueur_3">Inscrits!$B$4</definedName>
    <definedName name="Joueur_30">Inscrits!$B$31</definedName>
    <definedName name="Joueur_31">Inscrits!$B$32</definedName>
    <definedName name="Joueur_32">Inscrits!$B$33</definedName>
    <definedName name="Joueur_33">Inscrits!$B$34</definedName>
    <definedName name="Joueur_34">Inscrits!$B$35</definedName>
    <definedName name="Joueur_35">Inscrits!#REF!</definedName>
    <definedName name="Joueur_36">Inscrits!#REF!</definedName>
    <definedName name="Joueur_37">Inscrits!#REF!</definedName>
    <definedName name="Joueur_38">Inscrits!#REF!</definedName>
    <definedName name="Joueur_39">Inscrits!#REF!</definedName>
    <definedName name="Joueur_4">Inscrits!$B$5</definedName>
    <definedName name="Joueur_40">Inscrits!#REF!</definedName>
    <definedName name="Joueur_41">Inscrits!#REF!</definedName>
    <definedName name="Joueur_42">Inscrits!#REF!</definedName>
    <definedName name="Joueur_43">Inscrits!#REF!</definedName>
    <definedName name="Joueur_44">Inscrits!#REF!</definedName>
    <definedName name="Joueur_45">Inscrits!#REF!</definedName>
    <definedName name="Joueur_46">Inscrits!#REF!</definedName>
    <definedName name="Joueur_47">Inscrits!#REF!</definedName>
    <definedName name="Joueur_48">Inscrits!#REF!</definedName>
    <definedName name="Joueur_49">Inscrits!#REF!</definedName>
    <definedName name="Joueur_5">Inscrits!$B$6</definedName>
    <definedName name="Joueur_50">Inscrits!#REF!</definedName>
    <definedName name="Joueur_51">Inscrits!#REF!</definedName>
    <definedName name="Joueur_52">Inscrits!#REF!</definedName>
    <definedName name="Joueur_53">Inscrits!#REF!</definedName>
    <definedName name="Joueur_54">Inscrits!#REF!</definedName>
    <definedName name="Joueur_55">Inscrits!#REF!</definedName>
    <definedName name="Joueur_56">Inscrits!#REF!</definedName>
    <definedName name="Joueur_57">Inscrits!#REF!</definedName>
    <definedName name="Joueur_58">Inscrits!#REF!</definedName>
    <definedName name="Joueur_59">Inscrits!#REF!</definedName>
    <definedName name="Joueur_6">Inscrits!$B$7</definedName>
    <definedName name="Joueur_60">Inscrits!#REF!</definedName>
    <definedName name="Joueur_61">Inscrits!#REF!</definedName>
    <definedName name="Joueur_62">Inscrits!#REF!</definedName>
    <definedName name="Joueur_63">Inscrits!#REF!</definedName>
    <definedName name="Joueur_64">Inscrits!#REF!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">Feuil1!$A$1:$C$862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Accueil!$A$136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16eme">Accueil!$A$1:$A$10</definedName>
    <definedName name="NB_Parties_8eme">Accueil!$A$1:$A$10</definedName>
    <definedName name="NB_Parties_Demi">Accueil!$A$1:$A$10</definedName>
    <definedName name="NB_Parties_Final">Accueil!$A$1:$A$10</definedName>
    <definedName name="NB_Parties_Poules">Accueil!$A$1:$A$10</definedName>
    <definedName name="NB_Parties_Poules_Perdant">Accueil!$A$1:$A$10</definedName>
    <definedName name="NB_Parties_Quart">Accueil!$A$1:$A$10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Accueil!$C$2:$G$24</definedName>
    <definedName name="_xlnm.Print_Area" localSheetId="10">Classement!$A$1:$N$42</definedName>
    <definedName name="_xlnm.Print_Area" localSheetId="8">'Final A'!$A$1:$T$27</definedName>
    <definedName name="_xlnm.Print_Area" localSheetId="9">'Final B'!$A$1:$S$27</definedName>
    <definedName name="_xlnm.Print_Area" localSheetId="2">Inscrits!$A$1:$H$35</definedName>
    <definedName name="_xlnm.Print_Area" localSheetId="0">Points!$A$1:$D$40</definedName>
  </definedNames>
  <calcPr calcId="152511"/>
</workbook>
</file>

<file path=xl/calcChain.xml><?xml version="1.0" encoding="utf-8"?>
<calcChain xmlns="http://schemas.openxmlformats.org/spreadsheetml/2006/main">
  <c r="J1" i="14" l="1"/>
  <c r="J1" i="16"/>
  <c r="J1" i="17"/>
  <c r="J1" i="18"/>
  <c r="J1" i="13"/>
  <c r="B2" i="2"/>
  <c r="D4" i="12"/>
  <c r="D2" i="3" l="1"/>
  <c r="D3" i="3"/>
  <c r="D4" i="3"/>
  <c r="D5" i="3"/>
  <c r="D6" i="3"/>
  <c r="D7" i="3"/>
  <c r="D8" i="3"/>
  <c r="D9" i="3"/>
  <c r="D10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2" i="3"/>
  <c r="B3" i="3"/>
  <c r="B4" i="3"/>
  <c r="B5" i="3"/>
  <c r="B6" i="3"/>
  <c r="B7" i="3"/>
  <c r="B8" i="3"/>
  <c r="B9" i="3"/>
  <c r="B10" i="3"/>
  <c r="D11" i="3"/>
  <c r="B11" i="3"/>
  <c r="M3" i="13" l="1"/>
  <c r="Q4" i="13" s="1"/>
  <c r="N3" i="13"/>
  <c r="R4" i="13" s="1"/>
  <c r="AB5" i="13"/>
  <c r="AC5" i="13" s="1"/>
  <c r="AD5" i="13"/>
  <c r="AG5" i="13"/>
  <c r="AH5" i="13"/>
  <c r="U6" i="13"/>
  <c r="Z4" i="13" s="1"/>
  <c r="AR4" i="13" s="1"/>
  <c r="AS4" i="13" s="1"/>
  <c r="AE4" i="2" s="1"/>
  <c r="V6" i="13"/>
  <c r="C4" i="2" s="1"/>
  <c r="M7" i="13"/>
  <c r="AB6" i="13" s="1"/>
  <c r="N7" i="13"/>
  <c r="B8" i="13"/>
  <c r="Z6" i="13" s="1"/>
  <c r="AR14" i="13" s="1"/>
  <c r="AS14" i="13" s="1"/>
  <c r="AE8" i="2" s="1"/>
  <c r="C8" i="13"/>
  <c r="C20" i="19" s="1"/>
  <c r="J8" i="13"/>
  <c r="F6" i="13" s="1"/>
  <c r="K8" i="13"/>
  <c r="G6" i="13" s="1"/>
  <c r="Q8" i="13"/>
  <c r="R8" i="13"/>
  <c r="M9" i="13"/>
  <c r="AB7" i="13" s="1"/>
  <c r="AC7" i="13" s="1"/>
  <c r="N9" i="13"/>
  <c r="F10" i="13"/>
  <c r="G10" i="13"/>
  <c r="M13" i="13"/>
  <c r="AB14" i="13" s="1"/>
  <c r="N13" i="13"/>
  <c r="J14" i="13"/>
  <c r="K14" i="13"/>
  <c r="Q14" i="13"/>
  <c r="R14" i="13"/>
  <c r="M15" i="13"/>
  <c r="AB15" i="13" s="1"/>
  <c r="AC15" i="13" s="1"/>
  <c r="N15" i="13"/>
  <c r="F16" i="13"/>
  <c r="Z17" i="13" s="1"/>
  <c r="AR16" i="13" s="1"/>
  <c r="AS16" i="13" s="1"/>
  <c r="AE10" i="2" s="1"/>
  <c r="G16" i="13"/>
  <c r="U16" i="13"/>
  <c r="Z14" i="13" s="1"/>
  <c r="AR5" i="13" s="1"/>
  <c r="AS5" i="13" s="1"/>
  <c r="V16" i="13"/>
  <c r="M17" i="13"/>
  <c r="AB16" i="13" s="1"/>
  <c r="N17" i="13"/>
  <c r="B18" i="13"/>
  <c r="Z15" i="13" s="1"/>
  <c r="AR7" i="13" s="1"/>
  <c r="AS7" i="13" s="1"/>
  <c r="AE7" i="2" s="1"/>
  <c r="C18" i="13"/>
  <c r="J18" i="13"/>
  <c r="K18" i="13"/>
  <c r="Q18" i="13"/>
  <c r="R18" i="13"/>
  <c r="M19" i="13"/>
  <c r="AB17" i="13" s="1"/>
  <c r="AC17" i="13" s="1"/>
  <c r="N19" i="13"/>
  <c r="F20" i="13"/>
  <c r="AL5" i="13" s="1"/>
  <c r="G20" i="13"/>
  <c r="M3" i="14"/>
  <c r="AB4" i="14" s="1"/>
  <c r="N3" i="14"/>
  <c r="J4" i="14"/>
  <c r="K4" i="14"/>
  <c r="Q4" i="14"/>
  <c r="R4" i="14"/>
  <c r="M5" i="14"/>
  <c r="AB5" i="14" s="1"/>
  <c r="N5" i="14"/>
  <c r="F6" i="14"/>
  <c r="G6" i="14"/>
  <c r="U6" i="14"/>
  <c r="Z4" i="14" s="1"/>
  <c r="AR4" i="14" s="1"/>
  <c r="AS4" i="14" s="1"/>
  <c r="AE28" i="2" s="1"/>
  <c r="V6" i="14"/>
  <c r="C22" i="2" s="1"/>
  <c r="G23" i="2" s="1"/>
  <c r="M7" i="14"/>
  <c r="AB6" i="14" s="1"/>
  <c r="AC6" i="14" s="1"/>
  <c r="N7" i="14"/>
  <c r="B8" i="14"/>
  <c r="Z5" i="14" s="1"/>
  <c r="AR6" i="14" s="1"/>
  <c r="AS6" i="14" s="1"/>
  <c r="AE30" i="2" s="1"/>
  <c r="C8" i="14"/>
  <c r="C8" i="19" s="1"/>
  <c r="G7" i="19" s="1"/>
  <c r="J8" i="14"/>
  <c r="K8" i="14"/>
  <c r="Q8" i="14"/>
  <c r="R8" i="14"/>
  <c r="M9" i="14"/>
  <c r="AB7" i="14" s="1"/>
  <c r="AD7" i="14" s="1"/>
  <c r="N9" i="14"/>
  <c r="F10" i="14"/>
  <c r="G10" i="14"/>
  <c r="M13" i="14"/>
  <c r="AB14" i="14" s="1"/>
  <c r="AC14" i="14" s="1"/>
  <c r="N13" i="14"/>
  <c r="J14" i="14"/>
  <c r="F16" i="14" s="1"/>
  <c r="K14" i="14"/>
  <c r="G16" i="14" s="1"/>
  <c r="Q14" i="14"/>
  <c r="R14" i="14"/>
  <c r="M15" i="14"/>
  <c r="AB15" i="14" s="1"/>
  <c r="N15" i="14"/>
  <c r="U16" i="14"/>
  <c r="Z14" i="14" s="1"/>
  <c r="AR5" i="14" s="1"/>
  <c r="AS5" i="14" s="1"/>
  <c r="AE29" i="2" s="1"/>
  <c r="V16" i="14"/>
  <c r="C25" i="2" s="1"/>
  <c r="AB16" i="14"/>
  <c r="AC16" i="14" s="1"/>
  <c r="AD16" i="14"/>
  <c r="AG16" i="14"/>
  <c r="AH16" i="14"/>
  <c r="B18" i="14"/>
  <c r="Z15" i="14" s="1"/>
  <c r="AR7" i="14" s="1"/>
  <c r="AS7" i="14" s="1"/>
  <c r="AE31" i="2" s="1"/>
  <c r="C18" i="14"/>
  <c r="C23" i="19" s="1"/>
  <c r="M19" i="14"/>
  <c r="Q18" i="14" s="1"/>
  <c r="N19" i="14"/>
  <c r="R18" i="14" s="1"/>
  <c r="F20" i="14"/>
  <c r="G20" i="14"/>
  <c r="M3" i="16"/>
  <c r="Q4" i="16" s="1"/>
  <c r="N3" i="16"/>
  <c r="R4" i="16" s="1"/>
  <c r="AB5" i="16"/>
  <c r="AC5" i="16" s="1"/>
  <c r="U6" i="16"/>
  <c r="Z4" i="16" s="1"/>
  <c r="AR4" i="16" s="1"/>
  <c r="AS4" i="16" s="1"/>
  <c r="AE44" i="2" s="1"/>
  <c r="V6" i="16"/>
  <c r="C10" i="19" s="1"/>
  <c r="G11" i="19" s="1"/>
  <c r="M7" i="16"/>
  <c r="AB6" i="16" s="1"/>
  <c r="N7" i="16"/>
  <c r="B8" i="16"/>
  <c r="Z6" i="16" s="1"/>
  <c r="AR14" i="16" s="1"/>
  <c r="AS14" i="16" s="1"/>
  <c r="AE48" i="2" s="1"/>
  <c r="C8" i="16"/>
  <c r="C17" i="2" s="1"/>
  <c r="G17" i="2" s="1"/>
  <c r="J8" i="16"/>
  <c r="F6" i="16" s="1"/>
  <c r="AJ5" i="16" s="1"/>
  <c r="K8" i="16"/>
  <c r="G6" i="16" s="1"/>
  <c r="Q8" i="16"/>
  <c r="R8" i="16"/>
  <c r="M9" i="16"/>
  <c r="AB7" i="16" s="1"/>
  <c r="N9" i="16"/>
  <c r="F10" i="16"/>
  <c r="G10" i="16"/>
  <c r="M13" i="16"/>
  <c r="AB14" i="16" s="1"/>
  <c r="AD14" i="16" s="1"/>
  <c r="N13" i="16"/>
  <c r="J14" i="16"/>
  <c r="K14" i="16"/>
  <c r="Q14" i="16"/>
  <c r="R14" i="16"/>
  <c r="M15" i="16"/>
  <c r="AB15" i="16" s="1"/>
  <c r="N15" i="16"/>
  <c r="F16" i="16"/>
  <c r="Z17" i="16" s="1"/>
  <c r="AR16" i="16" s="1"/>
  <c r="G16" i="16"/>
  <c r="U16" i="16"/>
  <c r="Z14" i="16" s="1"/>
  <c r="AR5" i="16" s="1"/>
  <c r="AS5" i="16" s="1"/>
  <c r="AE45" i="2" s="1"/>
  <c r="V16" i="16"/>
  <c r="M17" i="16"/>
  <c r="AB16" i="16" s="1"/>
  <c r="N17" i="16"/>
  <c r="B18" i="16"/>
  <c r="Z16" i="16" s="1"/>
  <c r="AR15" i="16" s="1"/>
  <c r="AD49" i="2" s="1"/>
  <c r="C18" i="16"/>
  <c r="C14" i="2" s="1"/>
  <c r="G13" i="2" s="1"/>
  <c r="J18" i="16"/>
  <c r="K18" i="16"/>
  <c r="Q18" i="16"/>
  <c r="R18" i="16"/>
  <c r="M19" i="16"/>
  <c r="AB17" i="16" s="1"/>
  <c r="N19" i="16"/>
  <c r="F20" i="16"/>
  <c r="G20" i="16"/>
  <c r="M3" i="17"/>
  <c r="AB4" i="17" s="1"/>
  <c r="N3" i="17"/>
  <c r="J4" i="17"/>
  <c r="K4" i="17"/>
  <c r="Q4" i="17"/>
  <c r="R4" i="17"/>
  <c r="M5" i="17"/>
  <c r="AB5" i="17" s="1"/>
  <c r="N5" i="17"/>
  <c r="F6" i="17"/>
  <c r="G6" i="17"/>
  <c r="U6" i="17"/>
  <c r="Z4" i="17" s="1"/>
  <c r="AR4" i="17" s="1"/>
  <c r="V6" i="17"/>
  <c r="C16" i="19" s="1"/>
  <c r="G17" i="19" s="1"/>
  <c r="M7" i="17"/>
  <c r="AB6" i="17" s="1"/>
  <c r="N7" i="17"/>
  <c r="B8" i="17"/>
  <c r="Z5" i="17" s="1"/>
  <c r="AR6" i="17" s="1"/>
  <c r="AS6" i="17" s="1"/>
  <c r="AE54" i="2" s="1"/>
  <c r="C8" i="17"/>
  <c r="C5" i="2" s="1"/>
  <c r="J8" i="17"/>
  <c r="K8" i="17"/>
  <c r="Q8" i="17"/>
  <c r="R8" i="17"/>
  <c r="M9" i="17"/>
  <c r="AB7" i="17" s="1"/>
  <c r="N9" i="17"/>
  <c r="F10" i="17"/>
  <c r="G10" i="17"/>
  <c r="M13" i="17"/>
  <c r="AB14" i="17" s="1"/>
  <c r="AD14" i="17" s="1"/>
  <c r="N13" i="17"/>
  <c r="J14" i="17"/>
  <c r="F16" i="17" s="1"/>
  <c r="K14" i="17"/>
  <c r="G16" i="17" s="1"/>
  <c r="Q14" i="17"/>
  <c r="R14" i="17"/>
  <c r="M15" i="17"/>
  <c r="AB15" i="17" s="1"/>
  <c r="N15" i="17"/>
  <c r="U16" i="17"/>
  <c r="Z14" i="17" s="1"/>
  <c r="AR5" i="17" s="1"/>
  <c r="V16" i="17"/>
  <c r="C19" i="19" s="1"/>
  <c r="AB16" i="17"/>
  <c r="AD16" i="17"/>
  <c r="AH16" i="17"/>
  <c r="B18" i="17"/>
  <c r="Z15" i="17" s="1"/>
  <c r="AR7" i="17" s="1"/>
  <c r="AS7" i="17" s="1"/>
  <c r="AE55" i="2" s="1"/>
  <c r="C18" i="17"/>
  <c r="C26" i="2" s="1"/>
  <c r="M19" i="17"/>
  <c r="N19" i="17"/>
  <c r="R18" i="17" s="1"/>
  <c r="F20" i="17"/>
  <c r="G20" i="17"/>
  <c r="M3" i="18"/>
  <c r="AB4" i="18" s="1"/>
  <c r="AD4" i="18" s="1"/>
  <c r="N3" i="18"/>
  <c r="R4" i="18" s="1"/>
  <c r="AB5" i="18"/>
  <c r="AC5" i="18" s="1"/>
  <c r="AG5" i="18"/>
  <c r="AH5" i="18"/>
  <c r="U6" i="18"/>
  <c r="Z4" i="18" s="1"/>
  <c r="AR4" i="18" s="1"/>
  <c r="V6" i="18"/>
  <c r="C22" i="19" s="1"/>
  <c r="M7" i="18"/>
  <c r="AB6" i="18" s="1"/>
  <c r="N7" i="18"/>
  <c r="B8" i="18"/>
  <c r="Z5" i="18" s="1"/>
  <c r="AR6" i="18" s="1"/>
  <c r="AS6" i="18" s="1"/>
  <c r="AE62" i="2" s="1"/>
  <c r="C8" i="18"/>
  <c r="C20" i="2" s="1"/>
  <c r="G19" i="2" s="1"/>
  <c r="J8" i="18"/>
  <c r="F6" i="18" s="1"/>
  <c r="Z7" i="18" s="1"/>
  <c r="K8" i="18"/>
  <c r="G6" i="18" s="1"/>
  <c r="Q8" i="18"/>
  <c r="R8" i="18"/>
  <c r="M9" i="18"/>
  <c r="AB7" i="18" s="1"/>
  <c r="N9" i="18"/>
  <c r="F10" i="18"/>
  <c r="G10" i="18"/>
  <c r="M13" i="18"/>
  <c r="AB14" i="18" s="1"/>
  <c r="N13" i="18"/>
  <c r="J14" i="18"/>
  <c r="F16" i="18" s="1"/>
  <c r="K14" i="18"/>
  <c r="G16" i="18" s="1"/>
  <c r="Q14" i="18"/>
  <c r="R14" i="18"/>
  <c r="M15" i="18"/>
  <c r="AB15" i="18" s="1"/>
  <c r="AL15" i="18" s="1"/>
  <c r="N15" i="18"/>
  <c r="U16" i="18"/>
  <c r="Z14" i="18" s="1"/>
  <c r="AR5" i="18" s="1"/>
  <c r="AS5" i="18" s="1"/>
  <c r="AE61" i="2" s="1"/>
  <c r="V16" i="18"/>
  <c r="C25" i="19" s="1"/>
  <c r="G25" i="19" s="1"/>
  <c r="AB16" i="18"/>
  <c r="AD16" i="18" s="1"/>
  <c r="AG16" i="18"/>
  <c r="B18" i="18"/>
  <c r="B11" i="2" s="1"/>
  <c r="C18" i="18"/>
  <c r="C11" i="2" s="1"/>
  <c r="G11" i="2" s="1"/>
  <c r="M19" i="18"/>
  <c r="N19" i="18"/>
  <c r="R18" i="18" s="1"/>
  <c r="F20" i="18"/>
  <c r="G20" i="18"/>
  <c r="F2" i="7"/>
  <c r="L2" i="7"/>
  <c r="F3" i="7"/>
  <c r="L3" i="7"/>
  <c r="F4" i="7"/>
  <c r="L4" i="7"/>
  <c r="F5" i="7"/>
  <c r="L5" i="7"/>
  <c r="F6" i="7"/>
  <c r="L6" i="7"/>
  <c r="F7" i="7"/>
  <c r="L7" i="7"/>
  <c r="F8" i="7"/>
  <c r="L8" i="7"/>
  <c r="F9" i="7"/>
  <c r="L9" i="7"/>
  <c r="F10" i="7"/>
  <c r="L10" i="7"/>
  <c r="F11" i="7"/>
  <c r="L11" i="7"/>
  <c r="F12" i="7"/>
  <c r="L12" i="7"/>
  <c r="F13" i="7"/>
  <c r="L13" i="7"/>
  <c r="F14" i="7"/>
  <c r="L14" i="7"/>
  <c r="F15" i="7"/>
  <c r="L15" i="7"/>
  <c r="F16" i="7"/>
  <c r="L16" i="7"/>
  <c r="F17" i="7"/>
  <c r="L17" i="7"/>
  <c r="F18" i="7"/>
  <c r="L18" i="7"/>
  <c r="F19" i="7"/>
  <c r="L19" i="7"/>
  <c r="F20" i="7"/>
  <c r="L20" i="7"/>
  <c r="F21" i="7"/>
  <c r="L21" i="7"/>
  <c r="F22" i="7"/>
  <c r="L22" i="7"/>
  <c r="F23" i="7"/>
  <c r="L23" i="7"/>
  <c r="F24" i="7"/>
  <c r="L24" i="7"/>
  <c r="F25" i="7"/>
  <c r="L25" i="7"/>
  <c r="F26" i="7"/>
  <c r="L26" i="7"/>
  <c r="F27" i="7"/>
  <c r="L27" i="7"/>
  <c r="F28" i="7"/>
  <c r="L28" i="7"/>
  <c r="F29" i="7"/>
  <c r="L29" i="7"/>
  <c r="F30" i="7"/>
  <c r="L30" i="7"/>
  <c r="F31" i="7"/>
  <c r="L31" i="7"/>
  <c r="F32" i="7"/>
  <c r="L32" i="7"/>
  <c r="F33" i="7"/>
  <c r="L33" i="7"/>
  <c r="F34" i="7"/>
  <c r="L34" i="7"/>
  <c r="F35" i="7"/>
  <c r="L35" i="7"/>
  <c r="F2" i="2"/>
  <c r="J2" i="2"/>
  <c r="N2" i="2"/>
  <c r="R2" i="2"/>
  <c r="W4" i="2"/>
  <c r="AG4" i="2"/>
  <c r="F5" i="2"/>
  <c r="G5" i="2"/>
  <c r="W5" i="2"/>
  <c r="AE5" i="2"/>
  <c r="AG5" i="2"/>
  <c r="J6" i="2"/>
  <c r="K6" i="2"/>
  <c r="X6" i="2"/>
  <c r="AG6" i="2"/>
  <c r="C7" i="2"/>
  <c r="G7" i="2" s="1"/>
  <c r="AG7" i="2"/>
  <c r="R8" i="2"/>
  <c r="S8" i="2"/>
  <c r="AG8" i="2"/>
  <c r="N9" i="2"/>
  <c r="O9" i="2"/>
  <c r="X9" i="2"/>
  <c r="AG9" i="2"/>
  <c r="AG10" i="2"/>
  <c r="X11" i="2"/>
  <c r="AD11" i="2"/>
  <c r="AE11" i="2"/>
  <c r="AG11" i="2"/>
  <c r="J12" i="2"/>
  <c r="D6" i="7" s="1"/>
  <c r="K12" i="2"/>
  <c r="AD12" i="2"/>
  <c r="AE12" i="2"/>
  <c r="AG12" i="2"/>
  <c r="X13" i="2"/>
  <c r="AD13" i="2"/>
  <c r="AE13" i="2"/>
  <c r="AG13" i="2"/>
  <c r="AD14" i="2"/>
  <c r="AE14" i="2"/>
  <c r="AG14" i="2"/>
  <c r="R15" i="2"/>
  <c r="D2" i="7" s="1"/>
  <c r="S15" i="2"/>
  <c r="X15" i="2"/>
  <c r="AD15" i="2"/>
  <c r="AE15" i="2"/>
  <c r="AG15" i="2"/>
  <c r="X16" i="2"/>
  <c r="AD16" i="2"/>
  <c r="AE16" i="2"/>
  <c r="AG16" i="2"/>
  <c r="AD17" i="2"/>
  <c r="AE17" i="2"/>
  <c r="AG17" i="2"/>
  <c r="J18" i="2"/>
  <c r="K18" i="2"/>
  <c r="W18" i="2"/>
  <c r="AD18" i="2"/>
  <c r="AE18" i="2"/>
  <c r="AG18" i="2"/>
  <c r="W19" i="2"/>
  <c r="AD19" i="2"/>
  <c r="AE19" i="2"/>
  <c r="AG19" i="2"/>
  <c r="AG20" i="2"/>
  <c r="N21" i="2"/>
  <c r="D4" i="7" s="1"/>
  <c r="O21" i="2"/>
  <c r="AG21" i="2"/>
  <c r="AG22" i="2"/>
  <c r="V23" i="2"/>
  <c r="AG23" i="2"/>
  <c r="J24" i="2"/>
  <c r="D7" i="7" s="1"/>
  <c r="K24" i="2"/>
  <c r="AG24" i="2"/>
  <c r="F25" i="2"/>
  <c r="D13" i="7" s="1"/>
  <c r="G25" i="2"/>
  <c r="AG25" i="2"/>
  <c r="AG26" i="2"/>
  <c r="AG27" i="2"/>
  <c r="AG28" i="2"/>
  <c r="AG29" i="2"/>
  <c r="AG30" i="2"/>
  <c r="AG31" i="2"/>
  <c r="AG32" i="2"/>
  <c r="AG33" i="2"/>
  <c r="AG34" i="2"/>
  <c r="V35" i="2"/>
  <c r="AD35" i="2"/>
  <c r="AE35" i="2"/>
  <c r="AG35" i="2"/>
  <c r="AG36" i="2"/>
  <c r="W37" i="2"/>
  <c r="AG37" i="2"/>
  <c r="AG38" i="2"/>
  <c r="AH38" i="2" s="1"/>
  <c r="W39" i="2"/>
  <c r="AG39" i="2"/>
  <c r="AH39" i="2" s="1"/>
  <c r="W40" i="2"/>
  <c r="AG40" i="2"/>
  <c r="AH40" i="2" s="1"/>
  <c r="V41" i="2"/>
  <c r="W41" i="2"/>
  <c r="X41" i="2"/>
  <c r="Y41" i="2"/>
  <c r="Z41" i="2"/>
  <c r="AG41" i="2"/>
  <c r="AH41" i="2" s="1"/>
  <c r="W42" i="2"/>
  <c r="AG42" i="2"/>
  <c r="AH42" i="2" s="1"/>
  <c r="AG43" i="2"/>
  <c r="AH43" i="2" s="1"/>
  <c r="AI43" i="2"/>
  <c r="W44" i="2"/>
  <c r="AG44" i="2"/>
  <c r="AH44" i="2" s="1"/>
  <c r="AG45" i="2"/>
  <c r="AI45" i="2" s="1"/>
  <c r="AH45" i="2"/>
  <c r="W50" i="2"/>
  <c r="V51" i="2"/>
  <c r="W51" i="2"/>
  <c r="X51" i="2"/>
  <c r="Y51" i="2"/>
  <c r="Z51" i="2"/>
  <c r="AD51" i="2"/>
  <c r="AE51" i="2"/>
  <c r="V59" i="2"/>
  <c r="AD59" i="2"/>
  <c r="AE59" i="2"/>
  <c r="V63" i="2"/>
  <c r="V66" i="2"/>
  <c r="AD66" i="2"/>
  <c r="AE66" i="2"/>
  <c r="V67" i="2"/>
  <c r="AD67" i="2"/>
  <c r="AE67" i="2"/>
  <c r="B2" i="19"/>
  <c r="F2" i="19"/>
  <c r="J2" i="19"/>
  <c r="N2" i="19"/>
  <c r="C5" i="19"/>
  <c r="G5" i="19" s="1"/>
  <c r="X5" i="19"/>
  <c r="X37" i="2" s="1"/>
  <c r="J6" i="19"/>
  <c r="K6" i="19"/>
  <c r="X7" i="19"/>
  <c r="X39" i="2" s="1"/>
  <c r="X8" i="19"/>
  <c r="X40" i="2" s="1"/>
  <c r="N9" i="19"/>
  <c r="O9" i="19"/>
  <c r="X10" i="19"/>
  <c r="X42" i="2" s="1"/>
  <c r="J12" i="19"/>
  <c r="D8" i="7" s="1"/>
  <c r="K12" i="19"/>
  <c r="X12" i="19"/>
  <c r="X44" i="2" s="1"/>
  <c r="C13" i="19"/>
  <c r="G13" i="19" s="1"/>
  <c r="W14" i="19"/>
  <c r="R15" i="19"/>
  <c r="R22" i="2" s="1"/>
  <c r="S15" i="19"/>
  <c r="S22" i="2" s="1"/>
  <c r="W15" i="19"/>
  <c r="W47" i="2" s="1"/>
  <c r="W16" i="19"/>
  <c r="W48" i="2" s="1"/>
  <c r="W17" i="19"/>
  <c r="W49" i="2" s="1"/>
  <c r="J18" i="19"/>
  <c r="K18" i="19"/>
  <c r="X18" i="19"/>
  <c r="F19" i="19"/>
  <c r="D16" i="7" s="1"/>
  <c r="G19" i="19"/>
  <c r="N21" i="19"/>
  <c r="D5" i="7" s="1"/>
  <c r="J5" i="7" s="1"/>
  <c r="O21" i="19"/>
  <c r="F23" i="19"/>
  <c r="G23" i="19"/>
  <c r="J24" i="19"/>
  <c r="D9" i="7" s="1"/>
  <c r="J9" i="7" s="1"/>
  <c r="K24" i="19"/>
  <c r="AL16" i="14" l="1"/>
  <c r="AI42" i="2"/>
  <c r="AC16" i="18"/>
  <c r="AK16" i="18"/>
  <c r="AD55" i="2"/>
  <c r="AD61" i="2"/>
  <c r="AL16" i="16"/>
  <c r="AD5" i="2"/>
  <c r="B4" i="2"/>
  <c r="V4" i="2" s="1"/>
  <c r="X4" i="2" s="1"/>
  <c r="Y4" i="2" s="1"/>
  <c r="AK14" i="18"/>
  <c r="AJ43" i="2"/>
  <c r="V22" i="2"/>
  <c r="B5" i="2"/>
  <c r="D18" i="7" s="1"/>
  <c r="K18" i="7" s="1"/>
  <c r="AD54" i="2"/>
  <c r="B7" i="2"/>
  <c r="F7" i="2" s="1"/>
  <c r="D10" i="7" s="1"/>
  <c r="K10" i="7" s="1"/>
  <c r="AF7" i="17"/>
  <c r="AE6" i="17"/>
  <c r="B16" i="19"/>
  <c r="V12" i="19" s="1"/>
  <c r="V44" i="2" s="1"/>
  <c r="AA44" i="2" s="1"/>
  <c r="B26" i="2"/>
  <c r="D19" i="7" s="1"/>
  <c r="B14" i="2"/>
  <c r="V11" i="2" s="1"/>
  <c r="Y11" i="2" s="1"/>
  <c r="Z11" i="2" s="1"/>
  <c r="AA11" i="2" s="1"/>
  <c r="AD10" i="2"/>
  <c r="D32" i="7"/>
  <c r="K32" i="7" s="1"/>
  <c r="AD15" i="18"/>
  <c r="AC4" i="18"/>
  <c r="B25" i="19"/>
  <c r="F25" i="19" s="1"/>
  <c r="D17" i="7" s="1"/>
  <c r="AD44" i="2"/>
  <c r="AL6" i="16"/>
  <c r="B19" i="19"/>
  <c r="V14" i="19" s="1"/>
  <c r="V46" i="2" s="1"/>
  <c r="AA46" i="2" s="1"/>
  <c r="AD28" i="2"/>
  <c r="AF14" i="13"/>
  <c r="AE15" i="17"/>
  <c r="B22" i="19"/>
  <c r="V16" i="19" s="1"/>
  <c r="V48" i="2" s="1"/>
  <c r="AA48" i="2" s="1"/>
  <c r="B10" i="19"/>
  <c r="AF5" i="17"/>
  <c r="AS4" i="18"/>
  <c r="AE60" i="2" s="1"/>
  <c r="AD60" i="2"/>
  <c r="AC4" i="17"/>
  <c r="AE4" i="17"/>
  <c r="AS16" i="16"/>
  <c r="AE50" i="2" s="1"/>
  <c r="AD50" i="2"/>
  <c r="V58" i="2"/>
  <c r="V9" i="2"/>
  <c r="Y9" i="2" s="1"/>
  <c r="F11" i="2"/>
  <c r="AI16" i="17"/>
  <c r="Z17" i="17"/>
  <c r="Z17" i="18"/>
  <c r="AJ16" i="18"/>
  <c r="AE5" i="16"/>
  <c r="AF5" i="16"/>
  <c r="F17" i="19"/>
  <c r="AD62" i="2"/>
  <c r="AD48" i="2"/>
  <c r="AH16" i="16"/>
  <c r="AL14" i="16"/>
  <c r="Z7" i="16"/>
  <c r="AB4" i="16"/>
  <c r="AF4" i="16" s="1"/>
  <c r="AK16" i="14"/>
  <c r="AK15" i="13"/>
  <c r="AB4" i="13"/>
  <c r="AE4" i="13" s="1"/>
  <c r="AL4" i="18"/>
  <c r="V56" i="2"/>
  <c r="AD45" i="2"/>
  <c r="AJ42" i="2"/>
  <c r="B20" i="2"/>
  <c r="V5" i="2"/>
  <c r="X5" i="2" s="1"/>
  <c r="D26" i="7"/>
  <c r="AH4" i="18"/>
  <c r="AH14" i="16"/>
  <c r="AG14" i="14"/>
  <c r="B13" i="19"/>
  <c r="B17" i="2"/>
  <c r="AH15" i="18"/>
  <c r="AG4" i="18"/>
  <c r="AL4" i="17"/>
  <c r="AG14" i="16"/>
  <c r="AH6" i="16"/>
  <c r="AS5" i="17"/>
  <c r="AE53" i="2" s="1"/>
  <c r="AD53" i="2"/>
  <c r="AC5" i="14"/>
  <c r="AH5" i="14"/>
  <c r="AD5" i="14"/>
  <c r="AJ15" i="14"/>
  <c r="AI16" i="14"/>
  <c r="AD52" i="2"/>
  <c r="AS4" i="17"/>
  <c r="AE52" i="2" s="1"/>
  <c r="AC15" i="14"/>
  <c r="AL15" i="14"/>
  <c r="AD15" i="14"/>
  <c r="AI15" i="14"/>
  <c r="AH15" i="14"/>
  <c r="B20" i="19"/>
  <c r="D20" i="7" s="1"/>
  <c r="V57" i="2"/>
  <c r="AI39" i="2"/>
  <c r="AJ39" i="2" s="1"/>
  <c r="AI38" i="2"/>
  <c r="AJ38" i="2" s="1"/>
  <c r="AD29" i="2"/>
  <c r="B25" i="2"/>
  <c r="V18" i="2" s="1"/>
  <c r="X18" i="2" s="1"/>
  <c r="Y18" i="2" s="1"/>
  <c r="Z18" i="2" s="1"/>
  <c r="AA18" i="2" s="1"/>
  <c r="AD8" i="2"/>
  <c r="Q4" i="18"/>
  <c r="AE5" i="18" s="1"/>
  <c r="AJ15" i="17"/>
  <c r="AI14" i="17"/>
  <c r="Z6" i="17"/>
  <c r="AR14" i="17" s="1"/>
  <c r="AS14" i="17" s="1"/>
  <c r="AE56" i="2" s="1"/>
  <c r="AD4" i="17"/>
  <c r="AB17" i="14"/>
  <c r="AF17" i="14" s="1"/>
  <c r="AH7" i="14"/>
  <c r="AG17" i="13"/>
  <c r="AG7" i="13"/>
  <c r="AK5" i="13"/>
  <c r="AD30" i="2"/>
  <c r="B22" i="2"/>
  <c r="F23" i="2" s="1"/>
  <c r="AD7" i="2"/>
  <c r="AH14" i="17"/>
  <c r="AJ7" i="17"/>
  <c r="AL5" i="14"/>
  <c r="AK14" i="14"/>
  <c r="AI5" i="14"/>
  <c r="AJ14" i="13"/>
  <c r="B23" i="19"/>
  <c r="D21" i="7" s="1"/>
  <c r="J21" i="7" s="1"/>
  <c r="B8" i="19"/>
  <c r="B5" i="19"/>
  <c r="F5" i="19" s="1"/>
  <c r="AD31" i="2"/>
  <c r="V20" i="2"/>
  <c r="D22" i="7"/>
  <c r="Z6" i="18"/>
  <c r="AR14" i="18" s="1"/>
  <c r="AF4" i="17"/>
  <c r="AH4" i="17"/>
  <c r="Z5" i="16"/>
  <c r="AR6" i="16" s="1"/>
  <c r="Z7" i="14"/>
  <c r="AR16" i="14" s="1"/>
  <c r="Z5" i="13"/>
  <c r="AR6" i="13" s="1"/>
  <c r="AJ45" i="2"/>
  <c r="D3" i="7"/>
  <c r="AA51" i="2"/>
  <c r="AB51" i="2" s="1"/>
  <c r="AA41" i="2"/>
  <c r="AB41" i="2" s="1"/>
  <c r="AD6" i="18"/>
  <c r="AH6" i="18"/>
  <c r="AL6" i="18"/>
  <c r="AC6" i="18"/>
  <c r="AI6" i="18"/>
  <c r="AE6" i="18"/>
  <c r="AJ6" i="18"/>
  <c r="AF6" i="18"/>
  <c r="AK6" i="18"/>
  <c r="AG6" i="18"/>
  <c r="K6" i="7"/>
  <c r="J6" i="7"/>
  <c r="K2" i="7"/>
  <c r="J2" i="7"/>
  <c r="X50" i="2"/>
  <c r="K13" i="7"/>
  <c r="AB17" i="18"/>
  <c r="Q18" i="18"/>
  <c r="AF16" i="18" s="1"/>
  <c r="AC6" i="13"/>
  <c r="AG6" i="13"/>
  <c r="AK6" i="13"/>
  <c r="AD6" i="13"/>
  <c r="AH6" i="13"/>
  <c r="AL6" i="13"/>
  <c r="AE6" i="13"/>
  <c r="AI6" i="13"/>
  <c r="AF6" i="13"/>
  <c r="AJ6" i="13"/>
  <c r="W46" i="2"/>
  <c r="AI40" i="2"/>
  <c r="AJ40" i="2" s="1"/>
  <c r="AD4" i="2"/>
  <c r="D34" i="7"/>
  <c r="AD14" i="18"/>
  <c r="AH14" i="18"/>
  <c r="AL14" i="18"/>
  <c r="AE14" i="18"/>
  <c r="AI14" i="18"/>
  <c r="AF14" i="18"/>
  <c r="AJ14" i="18"/>
  <c r="AE7" i="18"/>
  <c r="AI7" i="18"/>
  <c r="AF7" i="18"/>
  <c r="AK7" i="18"/>
  <c r="AG7" i="18"/>
  <c r="AL7" i="18"/>
  <c r="AC7" i="18"/>
  <c r="AH7" i="18"/>
  <c r="AJ7" i="18"/>
  <c r="AF6" i="17"/>
  <c r="AJ6" i="17"/>
  <c r="AC6" i="17"/>
  <c r="AG6" i="17"/>
  <c r="AK6" i="17"/>
  <c r="AD6" i="17"/>
  <c r="AH6" i="17"/>
  <c r="AL6" i="17"/>
  <c r="AI6" i="17"/>
  <c r="J7" i="7"/>
  <c r="K9" i="7"/>
  <c r="K5" i="7"/>
  <c r="J16" i="7"/>
  <c r="K16" i="7"/>
  <c r="AI44" i="2"/>
  <c r="AJ44" i="2" s="1"/>
  <c r="AI41" i="2"/>
  <c r="AJ41" i="2" s="1"/>
  <c r="K7" i="7"/>
  <c r="AG14" i="18"/>
  <c r="AD7" i="18"/>
  <c r="AD15" i="17"/>
  <c r="AH15" i="17"/>
  <c r="AL15" i="17"/>
  <c r="AF15" i="17"/>
  <c r="AK15" i="17"/>
  <c r="AG15" i="17"/>
  <c r="AC15" i="17"/>
  <c r="AI15" i="17"/>
  <c r="J8" i="7"/>
  <c r="K8" i="7"/>
  <c r="J4" i="7"/>
  <c r="K4" i="7"/>
  <c r="J13" i="7"/>
  <c r="Z15" i="18"/>
  <c r="AR7" i="18" s="1"/>
  <c r="Z16" i="18"/>
  <c r="AR15" i="18" s="1"/>
  <c r="AE15" i="18"/>
  <c r="AI15" i="18"/>
  <c r="AF15" i="18"/>
  <c r="AJ15" i="18"/>
  <c r="AC15" i="18"/>
  <c r="AG15" i="18"/>
  <c r="AK15" i="18"/>
  <c r="AC14" i="18"/>
  <c r="AI4" i="18"/>
  <c r="AS15" i="16"/>
  <c r="AE49" i="2" s="1"/>
  <c r="D27" i="7"/>
  <c r="AF15" i="16"/>
  <c r="AE15" i="16"/>
  <c r="AJ15" i="16"/>
  <c r="AG15" i="16"/>
  <c r="AK15" i="16"/>
  <c r="AC15" i="16"/>
  <c r="AH15" i="16"/>
  <c r="AL15" i="16"/>
  <c r="AD15" i="16"/>
  <c r="AI15" i="16"/>
  <c r="AL5" i="18"/>
  <c r="AI5" i="18"/>
  <c r="AC16" i="17"/>
  <c r="AG16" i="17"/>
  <c r="AK16" i="17"/>
  <c r="AC14" i="17"/>
  <c r="AG14" i="17"/>
  <c r="AK14" i="17"/>
  <c r="AJ4" i="17"/>
  <c r="Z7" i="17"/>
  <c r="AR16" i="17" s="1"/>
  <c r="AC5" i="17"/>
  <c r="AG5" i="17"/>
  <c r="AK5" i="17"/>
  <c r="AD5" i="17"/>
  <c r="AH5" i="17"/>
  <c r="AL5" i="17"/>
  <c r="AE5" i="17"/>
  <c r="AI5" i="17"/>
  <c r="AD6" i="14"/>
  <c r="AH6" i="14"/>
  <c r="AL6" i="14"/>
  <c r="AE6" i="14"/>
  <c r="AI6" i="14"/>
  <c r="AF6" i="14"/>
  <c r="AJ6" i="14"/>
  <c r="AG6" i="14"/>
  <c r="AK6" i="14"/>
  <c r="AI16" i="18"/>
  <c r="AK5" i="18"/>
  <c r="AF4" i="18"/>
  <c r="AJ4" i="18"/>
  <c r="AL16" i="17"/>
  <c r="Z16" i="17"/>
  <c r="AR15" i="17" s="1"/>
  <c r="AL14" i="17"/>
  <c r="AF14" i="17"/>
  <c r="AC7" i="17"/>
  <c r="AG7" i="17"/>
  <c r="AK7" i="17"/>
  <c r="AD7" i="17"/>
  <c r="AH7" i="17"/>
  <c r="AL7" i="17"/>
  <c r="AE7" i="17"/>
  <c r="AI7" i="17"/>
  <c r="AI4" i="17"/>
  <c r="AF17" i="16"/>
  <c r="AJ17" i="16"/>
  <c r="AC17" i="16"/>
  <c r="AG17" i="16"/>
  <c r="AK17" i="16"/>
  <c r="AD17" i="16"/>
  <c r="AH17" i="16"/>
  <c r="AL17" i="16"/>
  <c r="AI17" i="16"/>
  <c r="AE16" i="16"/>
  <c r="AI16" i="16"/>
  <c r="AF16" i="16"/>
  <c r="AJ16" i="16"/>
  <c r="AC16" i="16"/>
  <c r="AG16" i="16"/>
  <c r="AK16" i="16"/>
  <c r="AD16" i="16"/>
  <c r="AC16" i="13"/>
  <c r="AG16" i="13"/>
  <c r="AK16" i="13"/>
  <c r="AD16" i="13"/>
  <c r="AH16" i="13"/>
  <c r="AL16" i="13"/>
  <c r="AE16" i="13"/>
  <c r="AI16" i="13"/>
  <c r="AF16" i="13"/>
  <c r="AJ16" i="13"/>
  <c r="AL16" i="18"/>
  <c r="AH16" i="18"/>
  <c r="AJ5" i="18"/>
  <c r="AD5" i="18"/>
  <c r="AK4" i="18"/>
  <c r="AB17" i="17"/>
  <c r="Q18" i="17"/>
  <c r="AF16" i="17" s="1"/>
  <c r="AJ16" i="17"/>
  <c r="AJ14" i="17"/>
  <c r="AE14" i="17"/>
  <c r="AJ5" i="17"/>
  <c r="AE17" i="16"/>
  <c r="AK14" i="16"/>
  <c r="AF14" i="16"/>
  <c r="AF7" i="16"/>
  <c r="AJ7" i="16"/>
  <c r="AC7" i="16"/>
  <c r="AG7" i="16"/>
  <c r="AK7" i="16"/>
  <c r="AD7" i="16"/>
  <c r="AH7" i="16"/>
  <c r="AL7" i="16"/>
  <c r="AE16" i="14"/>
  <c r="AF16" i="14"/>
  <c r="AK4" i="14"/>
  <c r="AE5" i="14"/>
  <c r="AF5" i="14"/>
  <c r="AD4" i="14"/>
  <c r="AH4" i="14"/>
  <c r="AL4" i="14"/>
  <c r="AE4" i="14"/>
  <c r="AI4" i="14"/>
  <c r="AF4" i="14"/>
  <c r="AJ4" i="14"/>
  <c r="AD15" i="13"/>
  <c r="AH15" i="13"/>
  <c r="AL15" i="13"/>
  <c r="AE15" i="13"/>
  <c r="AI15" i="13"/>
  <c r="AF15" i="13"/>
  <c r="AJ15" i="13"/>
  <c r="AC14" i="13"/>
  <c r="AG14" i="13"/>
  <c r="AK14" i="13"/>
  <c r="AD14" i="13"/>
  <c r="AH14" i="13"/>
  <c r="AL14" i="13"/>
  <c r="AE14" i="13"/>
  <c r="AI14" i="13"/>
  <c r="AK4" i="17"/>
  <c r="AG4" i="17"/>
  <c r="Z15" i="16"/>
  <c r="AR7" i="16" s="1"/>
  <c r="AJ14" i="16"/>
  <c r="AI7" i="16"/>
  <c r="AE6" i="16"/>
  <c r="AI6" i="16"/>
  <c r="AF6" i="16"/>
  <c r="AJ6" i="16"/>
  <c r="AC6" i="16"/>
  <c r="AG6" i="16"/>
  <c r="AK6" i="16"/>
  <c r="AD6" i="16"/>
  <c r="AG4" i="14"/>
  <c r="AD17" i="13"/>
  <c r="AH17" i="13"/>
  <c r="AL17" i="13"/>
  <c r="AE17" i="13"/>
  <c r="AI17" i="13"/>
  <c r="AF17" i="13"/>
  <c r="AJ17" i="13"/>
  <c r="AK17" i="13"/>
  <c r="AG15" i="13"/>
  <c r="AE14" i="16"/>
  <c r="AI14" i="16"/>
  <c r="AC14" i="16"/>
  <c r="AE7" i="16"/>
  <c r="AI5" i="16"/>
  <c r="AE15" i="14"/>
  <c r="AF15" i="14"/>
  <c r="AD14" i="14"/>
  <c r="AH14" i="14"/>
  <c r="AL14" i="14"/>
  <c r="AE14" i="14"/>
  <c r="AI14" i="14"/>
  <c r="AF14" i="14"/>
  <c r="AJ14" i="14"/>
  <c r="AE7" i="14"/>
  <c r="AI7" i="14"/>
  <c r="AF7" i="14"/>
  <c r="AJ7" i="14"/>
  <c r="AC7" i="14"/>
  <c r="AG7" i="14"/>
  <c r="AK7" i="14"/>
  <c r="AL7" i="14"/>
  <c r="AC4" i="14"/>
  <c r="AD7" i="13"/>
  <c r="AH7" i="13"/>
  <c r="AL7" i="13"/>
  <c r="AE7" i="13"/>
  <c r="AI7" i="13"/>
  <c r="AF7" i="13"/>
  <c r="AJ7" i="13"/>
  <c r="AI5" i="13"/>
  <c r="Z7" i="13"/>
  <c r="AJ5" i="13"/>
  <c r="AK7" i="13"/>
  <c r="AE5" i="13"/>
  <c r="AF5" i="13"/>
  <c r="AL5" i="16"/>
  <c r="AH5" i="16"/>
  <c r="AD5" i="16"/>
  <c r="Z17" i="14"/>
  <c r="AJ16" i="14"/>
  <c r="AK15" i="14"/>
  <c r="AG15" i="14"/>
  <c r="AK5" i="14"/>
  <c r="AG5" i="14"/>
  <c r="Z16" i="13"/>
  <c r="AR15" i="13" s="1"/>
  <c r="AK5" i="16"/>
  <c r="AG5" i="16"/>
  <c r="Z16" i="14"/>
  <c r="AR15" i="14" s="1"/>
  <c r="Z6" i="14"/>
  <c r="AR14" i="14" s="1"/>
  <c r="AJ5" i="14"/>
  <c r="AN5" i="13" l="1"/>
  <c r="AF4" i="13"/>
  <c r="AE4" i="18"/>
  <c r="AM4" i="18" s="1"/>
  <c r="AI4" i="13"/>
  <c r="AC4" i="13"/>
  <c r="K19" i="7"/>
  <c r="AE4" i="16"/>
  <c r="J19" i="7"/>
  <c r="AH4" i="13"/>
  <c r="V19" i="2"/>
  <c r="X19" i="2" s="1"/>
  <c r="AJ4" i="13"/>
  <c r="AD4" i="13"/>
  <c r="AL4" i="13"/>
  <c r="AK4" i="13"/>
  <c r="AI17" i="14"/>
  <c r="X16" i="19"/>
  <c r="X48" i="2" s="1"/>
  <c r="AL4" i="16"/>
  <c r="AG4" i="13"/>
  <c r="J10" i="7"/>
  <c r="AM15" i="13"/>
  <c r="AK4" i="16"/>
  <c r="V18" i="19"/>
  <c r="Y18" i="19" s="1"/>
  <c r="AG4" i="16"/>
  <c r="Y16" i="19"/>
  <c r="Y48" i="2" s="1"/>
  <c r="V6" i="2"/>
  <c r="Y6" i="2" s="1"/>
  <c r="Z6" i="2" s="1"/>
  <c r="AA6" i="2" s="1"/>
  <c r="X14" i="19"/>
  <c r="X46" i="2" s="1"/>
  <c r="AH4" i="16"/>
  <c r="AC4" i="16"/>
  <c r="AJ4" i="16"/>
  <c r="AM6" i="14"/>
  <c r="J18" i="7"/>
  <c r="J17" i="7"/>
  <c r="AN4" i="17"/>
  <c r="AI4" i="16"/>
  <c r="AD4" i="16"/>
  <c r="F13" i="2"/>
  <c r="D11" i="7" s="1"/>
  <c r="J11" i="7" s="1"/>
  <c r="K17" i="7"/>
  <c r="Y12" i="19"/>
  <c r="Z12" i="19" s="1"/>
  <c r="Z44" i="2" s="1"/>
  <c r="AM5" i="14"/>
  <c r="AN16" i="14"/>
  <c r="AD17" i="14"/>
  <c r="AE16" i="17"/>
  <c r="AM16" i="17" s="1"/>
  <c r="AN16" i="18"/>
  <c r="AN16" i="13"/>
  <c r="AM16" i="16"/>
  <c r="AN4" i="18"/>
  <c r="K26" i="7"/>
  <c r="K21" i="7"/>
  <c r="J32" i="7"/>
  <c r="AN15" i="18"/>
  <c r="AK17" i="14"/>
  <c r="AJ17" i="14"/>
  <c r="AN16" i="16"/>
  <c r="AE17" i="14"/>
  <c r="V5" i="19"/>
  <c r="V37" i="2" s="1"/>
  <c r="AA37" i="2" s="1"/>
  <c r="J20" i="7"/>
  <c r="V8" i="19"/>
  <c r="F11" i="19"/>
  <c r="AL17" i="14"/>
  <c r="AG17" i="14"/>
  <c r="AH17" i="14"/>
  <c r="AC17" i="14"/>
  <c r="V16" i="2"/>
  <c r="Y16" i="2" s="1"/>
  <c r="Y5" i="2"/>
  <c r="Z5" i="2" s="1"/>
  <c r="AA5" i="2" s="1"/>
  <c r="AM4" i="17"/>
  <c r="AN14" i="14"/>
  <c r="V10" i="19"/>
  <c r="F13" i="19"/>
  <c r="D15" i="7" s="1"/>
  <c r="AM5" i="13"/>
  <c r="AO5" i="13" s="1"/>
  <c r="AM5" i="18"/>
  <c r="V15" i="2"/>
  <c r="F19" i="2"/>
  <c r="D12" i="7" s="1"/>
  <c r="AN17" i="16"/>
  <c r="AN7" i="18"/>
  <c r="J26" i="7"/>
  <c r="V13" i="2"/>
  <c r="F17" i="2"/>
  <c r="AM7" i="13"/>
  <c r="AS6" i="16"/>
  <c r="AE46" i="2" s="1"/>
  <c r="AD46" i="2"/>
  <c r="F7" i="19"/>
  <c r="D14" i="7" s="1"/>
  <c r="V7" i="19"/>
  <c r="AM4" i="14"/>
  <c r="AM14" i="14"/>
  <c r="AN15" i="14"/>
  <c r="AN4" i="14"/>
  <c r="AN14" i="16"/>
  <c r="AF5" i="18"/>
  <c r="AN5" i="18" s="1"/>
  <c r="AM5" i="17"/>
  <c r="AD56" i="2"/>
  <c r="V60" i="2"/>
  <c r="AM5" i="16"/>
  <c r="AN5" i="16"/>
  <c r="AM15" i="14"/>
  <c r="AM17" i="13"/>
  <c r="AM6" i="16"/>
  <c r="AN5" i="14"/>
  <c r="AN16" i="17"/>
  <c r="J22" i="7"/>
  <c r="AM6" i="17"/>
  <c r="V15" i="19"/>
  <c r="X15" i="19" s="1"/>
  <c r="AM6" i="13"/>
  <c r="K20" i="7"/>
  <c r="AS6" i="13"/>
  <c r="AE6" i="2" s="1"/>
  <c r="AD6" i="2"/>
  <c r="AN7" i="14"/>
  <c r="AN6" i="16"/>
  <c r="AM16" i="14"/>
  <c r="AE16" i="18"/>
  <c r="AM16" i="18" s="1"/>
  <c r="AO16" i="18" s="1"/>
  <c r="K22" i="7"/>
  <c r="V17" i="19"/>
  <c r="D28" i="7"/>
  <c r="K28" i="7" s="1"/>
  <c r="AS16" i="14"/>
  <c r="AE34" i="2" s="1"/>
  <c r="D33" i="7"/>
  <c r="V34" i="2"/>
  <c r="AD34" i="2"/>
  <c r="AS14" i="18"/>
  <c r="AE64" i="2" s="1"/>
  <c r="D30" i="7"/>
  <c r="AD64" i="2"/>
  <c r="V64" i="2"/>
  <c r="AS14" i="14"/>
  <c r="AE32" i="2" s="1"/>
  <c r="D24" i="7"/>
  <c r="AD32" i="2"/>
  <c r="V32" i="2"/>
  <c r="AN7" i="13"/>
  <c r="AM14" i="16"/>
  <c r="AS7" i="16"/>
  <c r="AE47" i="2" s="1"/>
  <c r="AD47" i="2"/>
  <c r="AN14" i="13"/>
  <c r="AF17" i="17"/>
  <c r="AJ17" i="17"/>
  <c r="AD17" i="17"/>
  <c r="AI17" i="17"/>
  <c r="AE17" i="17"/>
  <c r="AK17" i="17"/>
  <c r="AG17" i="17"/>
  <c r="AL17" i="17"/>
  <c r="AC17" i="17"/>
  <c r="AH17" i="17"/>
  <c r="AM16" i="13"/>
  <c r="AM17" i="16"/>
  <c r="AN7" i="17"/>
  <c r="AN14" i="17"/>
  <c r="AN6" i="14"/>
  <c r="J27" i="7"/>
  <c r="K27" i="7"/>
  <c r="AM14" i="18"/>
  <c r="AS15" i="18"/>
  <c r="AE65" i="2" s="1"/>
  <c r="AD65" i="2"/>
  <c r="D31" i="7"/>
  <c r="V65" i="2"/>
  <c r="AM15" i="17"/>
  <c r="AB18" i="2"/>
  <c r="J34" i="7"/>
  <c r="K34" i="7"/>
  <c r="Z4" i="2"/>
  <c r="AA4" i="2" s="1"/>
  <c r="AM6" i="18"/>
  <c r="AB11" i="2"/>
  <c r="AS15" i="14"/>
  <c r="AE33" i="2" s="1"/>
  <c r="D25" i="7"/>
  <c r="V33" i="2"/>
  <c r="AD33" i="2"/>
  <c r="AM7" i="16"/>
  <c r="AS7" i="18"/>
  <c r="AE63" i="2" s="1"/>
  <c r="AD63" i="2"/>
  <c r="J3" i="7"/>
  <c r="K3" i="7"/>
  <c r="AM7" i="14"/>
  <c r="AN15" i="13"/>
  <c r="AN7" i="16"/>
  <c r="AS15" i="17"/>
  <c r="AE57" i="2" s="1"/>
  <c r="D29" i="7"/>
  <c r="AD57" i="2"/>
  <c r="V61" i="2"/>
  <c r="AN5" i="17"/>
  <c r="AS16" i="17"/>
  <c r="AE58" i="2" s="1"/>
  <c r="D35" i="7"/>
  <c r="V62" i="2"/>
  <c r="AD58" i="2"/>
  <c r="AM14" i="17"/>
  <c r="AO14" i="17" s="1"/>
  <c r="AM15" i="16"/>
  <c r="AN15" i="17"/>
  <c r="AN6" i="17"/>
  <c r="AM7" i="18"/>
  <c r="AN6" i="13"/>
  <c r="AS15" i="13"/>
  <c r="AE9" i="2" s="1"/>
  <c r="D23" i="7"/>
  <c r="AD9" i="2"/>
  <c r="V21" i="2"/>
  <c r="AN17" i="13"/>
  <c r="AM14" i="13"/>
  <c r="AM7" i="17"/>
  <c r="AN15" i="16"/>
  <c r="AM15" i="18"/>
  <c r="AN14" i="18"/>
  <c r="AE17" i="18"/>
  <c r="AI17" i="18"/>
  <c r="AF17" i="18"/>
  <c r="AJ17" i="18"/>
  <c r="AC17" i="18"/>
  <c r="AG17" i="18"/>
  <c r="AK17" i="18"/>
  <c r="AD17" i="18"/>
  <c r="AH17" i="18"/>
  <c r="AL17" i="18"/>
  <c r="AN6" i="18"/>
  <c r="Z9" i="2"/>
  <c r="AA9" i="2" s="1"/>
  <c r="AM4" i="13" l="1"/>
  <c r="V50" i="2"/>
  <c r="AA50" i="2" s="1"/>
  <c r="Y19" i="2"/>
  <c r="Z19" i="2" s="1"/>
  <c r="AA19" i="2" s="1"/>
  <c r="AN4" i="13"/>
  <c r="AO4" i="13" s="1"/>
  <c r="AO6" i="17"/>
  <c r="AH28" i="2"/>
  <c r="AO15" i="13"/>
  <c r="AO17" i="16"/>
  <c r="AO7" i="13"/>
  <c r="AH17" i="2"/>
  <c r="AH16" i="2"/>
  <c r="AA12" i="19"/>
  <c r="AH31" i="2"/>
  <c r="Y44" i="2"/>
  <c r="AB44" i="2" s="1"/>
  <c r="AH27" i="2"/>
  <c r="AH32" i="2"/>
  <c r="AO5" i="17"/>
  <c r="Y14" i="19"/>
  <c r="Z14" i="19" s="1"/>
  <c r="Z46" i="2" s="1"/>
  <c r="AH29" i="2"/>
  <c r="AH23" i="2"/>
  <c r="AH5" i="2"/>
  <c r="AH36" i="2"/>
  <c r="AH18" i="2"/>
  <c r="AH25" i="2"/>
  <c r="AH15" i="2"/>
  <c r="AH26" i="2"/>
  <c r="AH22" i="2"/>
  <c r="AH33" i="2"/>
  <c r="AH24" i="2"/>
  <c r="AH10" i="2"/>
  <c r="AH35" i="2"/>
  <c r="AH20" i="2"/>
  <c r="AH14" i="2"/>
  <c r="AH30" i="2"/>
  <c r="AH19" i="2"/>
  <c r="AH37" i="2"/>
  <c r="AH9" i="2"/>
  <c r="AH21" i="2"/>
  <c r="AH34" i="2"/>
  <c r="K11" i="7"/>
  <c r="AH8" i="2"/>
  <c r="AN17" i="14"/>
  <c r="AO4" i="18"/>
  <c r="AM4" i="16"/>
  <c r="Z16" i="19"/>
  <c r="Z48" i="2" s="1"/>
  <c r="AB48" i="2" s="1"/>
  <c r="AH4" i="2"/>
  <c r="AB5" i="2"/>
  <c r="AH12" i="2"/>
  <c r="AH7" i="2"/>
  <c r="AH6" i="2"/>
  <c r="AO4" i="17"/>
  <c r="Y5" i="19"/>
  <c r="Z5" i="19" s="1"/>
  <c r="Z37" i="2" s="1"/>
  <c r="AH11" i="2"/>
  <c r="AO5" i="14"/>
  <c r="AO16" i="16"/>
  <c r="AN4" i="16"/>
  <c r="AO4" i="16" s="1"/>
  <c r="AO6" i="14"/>
  <c r="AO16" i="13"/>
  <c r="AO16" i="14"/>
  <c r="AO5" i="18"/>
  <c r="AO14" i="14"/>
  <c r="AM17" i="14"/>
  <c r="AO15" i="18"/>
  <c r="AO7" i="18"/>
  <c r="AO4" i="14"/>
  <c r="AO15" i="14"/>
  <c r="V40" i="2"/>
  <c r="AA40" i="2" s="1"/>
  <c r="Y8" i="19"/>
  <c r="Y40" i="2" s="1"/>
  <c r="AO7" i="14"/>
  <c r="AH13" i="2"/>
  <c r="J28" i="7"/>
  <c r="Y15" i="2"/>
  <c r="V42" i="2"/>
  <c r="AA42" i="2" s="1"/>
  <c r="Y10" i="19"/>
  <c r="Y13" i="2"/>
  <c r="K15" i="7"/>
  <c r="J15" i="7"/>
  <c r="AM17" i="17"/>
  <c r="AO14" i="16"/>
  <c r="J12" i="7"/>
  <c r="K12" i="7"/>
  <c r="AO6" i="13"/>
  <c r="AO7" i="17"/>
  <c r="K30" i="7"/>
  <c r="J30" i="7"/>
  <c r="K33" i="7"/>
  <c r="J33" i="7"/>
  <c r="AN17" i="18"/>
  <c r="V47" i="2"/>
  <c r="AA47" i="2" s="1"/>
  <c r="V39" i="2"/>
  <c r="AA39" i="2" s="1"/>
  <c r="Y7" i="19"/>
  <c r="AO14" i="13"/>
  <c r="K14" i="7"/>
  <c r="J14" i="7"/>
  <c r="AO17" i="13"/>
  <c r="AO16" i="17"/>
  <c r="V49" i="2"/>
  <c r="AA49" i="2" s="1"/>
  <c r="X17" i="19"/>
  <c r="AO6" i="16"/>
  <c r="AO5" i="16"/>
  <c r="K29" i="7"/>
  <c r="J29" i="7"/>
  <c r="K25" i="7"/>
  <c r="J25" i="7"/>
  <c r="AO6" i="18"/>
  <c r="AO15" i="17"/>
  <c r="AB4" i="2"/>
  <c r="Y50" i="2"/>
  <c r="Z18" i="19"/>
  <c r="Z50" i="2" s="1"/>
  <c r="X47" i="2"/>
  <c r="Y15" i="19"/>
  <c r="AB9" i="2"/>
  <c r="AO14" i="18"/>
  <c r="J24" i="7"/>
  <c r="K24" i="7"/>
  <c r="Z16" i="2"/>
  <c r="AA16" i="2" s="1"/>
  <c r="AO7" i="16"/>
  <c r="J31" i="7"/>
  <c r="K31" i="7"/>
  <c r="AN17" i="17"/>
  <c r="AM17" i="18"/>
  <c r="J23" i="7"/>
  <c r="K23" i="7"/>
  <c r="AO15" i="16"/>
  <c r="J35" i="7"/>
  <c r="K35" i="7"/>
  <c r="AB6" i="2"/>
  <c r="AB19" i="2" l="1"/>
  <c r="Y46" i="2"/>
  <c r="AA16" i="19"/>
  <c r="AO17" i="14"/>
  <c r="AA5" i="19"/>
  <c r="Y37" i="2"/>
  <c r="AB37" i="2" s="1"/>
  <c r="AO17" i="17"/>
  <c r="Z8" i="19"/>
  <c r="Z40" i="2" s="1"/>
  <c r="AB40" i="2" s="1"/>
  <c r="Z10" i="19"/>
  <c r="Y42" i="2"/>
  <c r="AO17" i="18"/>
  <c r="Z13" i="2"/>
  <c r="AA13" i="2" s="1"/>
  <c r="Z15" i="2"/>
  <c r="AA15" i="2" s="1"/>
  <c r="X49" i="2"/>
  <c r="Y17" i="19"/>
  <c r="Y39" i="2"/>
  <c r="Z7" i="19"/>
  <c r="Z39" i="2" s="1"/>
  <c r="AA14" i="19"/>
  <c r="AB46" i="2"/>
  <c r="AA18" i="19"/>
  <c r="AI25" i="2"/>
  <c r="AJ25" i="2" s="1"/>
  <c r="AI11" i="2"/>
  <c r="AJ11" i="2" s="1"/>
  <c r="AI33" i="2"/>
  <c r="AJ33" i="2" s="1"/>
  <c r="AI5" i="2"/>
  <c r="AJ5" i="2" s="1"/>
  <c r="AI8" i="2"/>
  <c r="AJ8" i="2" s="1"/>
  <c r="AI10" i="2"/>
  <c r="AJ10" i="2" s="1"/>
  <c r="AI15" i="2"/>
  <c r="AJ15" i="2" s="1"/>
  <c r="AI19" i="2"/>
  <c r="AJ19" i="2" s="1"/>
  <c r="AI24" i="2"/>
  <c r="AJ24" i="2" s="1"/>
  <c r="AI28" i="2"/>
  <c r="AJ28" i="2" s="1"/>
  <c r="AI30" i="2"/>
  <c r="AJ30" i="2" s="1"/>
  <c r="AI7" i="2"/>
  <c r="AJ7" i="2" s="1"/>
  <c r="AI12" i="2"/>
  <c r="AJ12" i="2" s="1"/>
  <c r="AI16" i="2"/>
  <c r="AJ16" i="2" s="1"/>
  <c r="AI34" i="2"/>
  <c r="AJ34" i="2" s="1"/>
  <c r="AI4" i="2"/>
  <c r="AJ4" i="2" s="1"/>
  <c r="AI35" i="2"/>
  <c r="AJ35" i="2" s="1"/>
  <c r="AI26" i="2"/>
  <c r="AJ26" i="2" s="1"/>
  <c r="AI23" i="2"/>
  <c r="AJ23" i="2" s="1"/>
  <c r="AI9" i="2"/>
  <c r="AJ9" i="2" s="1"/>
  <c r="AI22" i="2"/>
  <c r="AJ22" i="2" s="1"/>
  <c r="AI31" i="2"/>
  <c r="AJ31" i="2" s="1"/>
  <c r="AI21" i="2"/>
  <c r="AJ21" i="2" s="1"/>
  <c r="AI14" i="2"/>
  <c r="AJ14" i="2" s="1"/>
  <c r="AI37" i="2"/>
  <c r="AJ37" i="2" s="1"/>
  <c r="AI20" i="2"/>
  <c r="AJ20" i="2" s="1"/>
  <c r="AI29" i="2"/>
  <c r="AJ29" i="2" s="1"/>
  <c r="AI13" i="2"/>
  <c r="AJ13" i="2" s="1"/>
  <c r="AI6" i="2"/>
  <c r="AJ6" i="2" s="1"/>
  <c r="AI32" i="2"/>
  <c r="AJ32" i="2" s="1"/>
  <c r="AI36" i="2"/>
  <c r="AJ36" i="2" s="1"/>
  <c r="AI27" i="2"/>
  <c r="AJ27" i="2" s="1"/>
  <c r="AI17" i="2"/>
  <c r="AJ17" i="2" s="1"/>
  <c r="AI18" i="2"/>
  <c r="AJ18" i="2" s="1"/>
  <c r="Y47" i="2"/>
  <c r="Z15" i="19"/>
  <c r="Z47" i="2" s="1"/>
  <c r="AB16" i="2"/>
  <c r="AB50" i="2"/>
  <c r="AA8" i="19" l="1"/>
  <c r="AB13" i="2"/>
  <c r="AA7" i="19"/>
  <c r="AB39" i="2"/>
  <c r="AB15" i="2"/>
  <c r="Z42" i="2"/>
  <c r="AB42" i="2" s="1"/>
  <c r="AA10" i="19"/>
  <c r="AB47" i="2"/>
  <c r="Y49" i="2"/>
  <c r="Z17" i="19"/>
  <c r="Z49" i="2" s="1"/>
  <c r="G4" i="7"/>
  <c r="G16" i="7"/>
  <c r="G17" i="7"/>
  <c r="G20" i="7"/>
  <c r="G7" i="7"/>
  <c r="G5" i="7"/>
  <c r="G12" i="7"/>
  <c r="G2" i="7"/>
  <c r="G32" i="7"/>
  <c r="G21" i="7"/>
  <c r="G19" i="7"/>
  <c r="G26" i="7"/>
  <c r="G15" i="7"/>
  <c r="G22" i="7"/>
  <c r="G8" i="7"/>
  <c r="G10" i="7"/>
  <c r="G14" i="7"/>
  <c r="G18" i="7"/>
  <c r="G9" i="7"/>
  <c r="G6" i="7"/>
  <c r="G13" i="7"/>
  <c r="G33" i="7"/>
  <c r="G30" i="7"/>
  <c r="G11" i="7"/>
  <c r="G3" i="7"/>
  <c r="G34" i="7"/>
  <c r="G28" i="7"/>
  <c r="G27" i="7"/>
  <c r="G25" i="7"/>
  <c r="G31" i="7"/>
  <c r="G29" i="7"/>
  <c r="G24" i="7"/>
  <c r="G23" i="7"/>
  <c r="G35" i="7"/>
  <c r="AA15" i="19"/>
  <c r="AA17" i="19" l="1"/>
  <c r="AB49" i="2"/>
</calcChain>
</file>

<file path=xl/comments1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<sst xmlns="http://schemas.openxmlformats.org/spreadsheetml/2006/main" count="3207" uniqueCount="1950">
  <si>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</si>
  <si>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</si>
  <si>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</si>
  <si>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</si>
  <si>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</si>
  <si>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</si>
  <si>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</si>
  <si>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</si>
  <si>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</si>
  <si>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</si>
  <si>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</si>
  <si>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</si>
  <si>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</si>
  <si>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</si>
  <si>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</si>
  <si>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</si>
  <si>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</si>
  <si>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</si>
  <si>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</si>
  <si>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</si>
  <si>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</si>
  <si>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</si>
  <si>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</si>
  <si>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</si>
  <si>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</si>
  <si>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</si>
  <si>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</si>
  <si>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</si>
  <si>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</si>
  <si>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</si>
  <si>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</si>
  <si>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</si>
  <si>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</si>
  <si>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</si>
  <si>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</si>
  <si>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</si>
  <si>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</si>
  <si>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</si>
  <si>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</si>
  <si>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</si>
  <si>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</si>
  <si>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</si>
  <si>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</si>
  <si>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</si>
  <si>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</si>
  <si>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</si>
  <si>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</si>
  <si>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</si>
  <si>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</si>
  <si>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</si>
  <si>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</si>
  <si>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</si>
  <si>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</si>
  <si>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</si>
  <si>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A</t>
  </si>
  <si>
    <t>B</t>
  </si>
  <si>
    <t>U</t>
  </si>
  <si>
    <t>V</t>
  </si>
  <si>
    <t>W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</si>
  <si>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</si>
  <si>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</si>
  <si>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</si>
  <si>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</si>
  <si>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</si>
  <si>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</si>
  <si>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</si>
  <si>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</si>
  <si>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</si>
  <si>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</si>
  <si>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</si>
  <si>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</si>
  <si>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</si>
  <si>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</si>
  <si>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</si>
  <si>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</si>
  <si>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</si>
  <si>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</si>
  <si>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</si>
  <si>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</si>
  <si>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</si>
  <si>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</si>
  <si>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</si>
  <si>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K</t>
  </si>
  <si>
    <t>L</t>
  </si>
  <si>
    <t>M</t>
  </si>
  <si>
    <t>N</t>
  </si>
  <si>
    <t>O</t>
  </si>
  <si>
    <t>Q</t>
  </si>
  <si>
    <t>Abandon</t>
  </si>
  <si>
    <t>DISTANCES DES MATCHS</t>
  </si>
  <si>
    <t>Championnat FFB avec R3.xls</t>
  </si>
  <si>
    <t>E:\FFB\Logiciel\Championnat FFB avec R3.xls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</si>
  <si>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</si>
  <si>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</si>
  <si>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</si>
  <si>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</si>
  <si>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</si>
  <si>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</si>
  <si>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</si>
  <si>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</si>
  <si>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</si>
  <si>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</si>
  <si>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</si>
  <si>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</si>
  <si>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</si>
  <si>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</si>
  <si>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</si>
  <si>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</si>
  <si>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Vainqueur du Tableau A</t>
  </si>
  <si>
    <t>Vainqueur du Tableau B</t>
  </si>
  <si>
    <t>1/16 de finale</t>
  </si>
  <si>
    <t>1/4 finale</t>
  </si>
  <si>
    <t>Nb Parties Gagnantes
en 1/16 de finale</t>
  </si>
  <si>
    <t>Finaliste B</t>
  </si>
  <si>
    <t>1/16</t>
  </si>
  <si>
    <t>Nom Prenom</t>
  </si>
  <si>
    <t>Nom Club</t>
  </si>
  <si>
    <t>BLANC 1</t>
  </si>
  <si>
    <t>LIBRE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</si>
  <si>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</si>
  <si>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</si>
  <si>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</si>
  <si>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</si>
  <si>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</si>
  <si>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</si>
  <si>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</si>
  <si>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</si>
  <si>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</si>
  <si>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</si>
  <si>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010991T</t>
  </si>
  <si>
    <t>PICANDET RENE</t>
  </si>
  <si>
    <t>BILLARD CLUB ST ELOY</t>
  </si>
  <si>
    <t>011005H</t>
  </si>
  <si>
    <t>ROESCH PHILIPPE</t>
  </si>
  <si>
    <t>B.S.CLERMONTOIS</t>
  </si>
  <si>
    <t>011016S</t>
  </si>
  <si>
    <t>SANCHEZ CHRISTIAN</t>
  </si>
  <si>
    <t>BILLARD CLUB VICHY</t>
  </si>
  <si>
    <t>011051B</t>
  </si>
  <si>
    <t>PACE MICHEL</t>
  </si>
  <si>
    <t>011061L</t>
  </si>
  <si>
    <t>PONTRUCHER PIERRE RICHARD</t>
  </si>
  <si>
    <t>011067R</t>
  </si>
  <si>
    <t>LACOMBE JEAN MARIE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</si>
  <si>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</si>
  <si>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</si>
  <si>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</si>
  <si>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</si>
  <si>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</si>
  <si>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</si>
  <si>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</si>
  <si>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</si>
  <si>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</si>
  <si>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</si>
  <si>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</si>
  <si>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</si>
  <si>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</si>
  <si>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</si>
  <si>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</si>
  <si>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</si>
  <si>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</si>
  <si>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</si>
  <si>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</si>
  <si>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</si>
  <si>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014638A</t>
  </si>
  <si>
    <t>BLETON CLAUDE</t>
  </si>
  <si>
    <t>014960K</t>
  </si>
  <si>
    <t>MATHIEU YANNIC</t>
  </si>
  <si>
    <t>VALENCE BILLARD CLUB</t>
  </si>
  <si>
    <t>015119N</t>
  </si>
  <si>
    <t>PONCET FRANCIS</t>
  </si>
  <si>
    <t>BILLARD CLUB PONTOIS</t>
  </si>
  <si>
    <t>015351L</t>
  </si>
  <si>
    <t>PREVOST BERNARD</t>
  </si>
  <si>
    <t>GROUPE SPORTIF LUGDUNUM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</si>
  <si>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</si>
  <si>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</si>
  <si>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</si>
  <si>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</si>
  <si>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</si>
  <si>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</si>
  <si>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015704A</t>
  </si>
  <si>
    <t>CHOUVET RENE</t>
  </si>
  <si>
    <t>015717N</t>
  </si>
  <si>
    <t>ICARD ANDRE</t>
  </si>
  <si>
    <t>015727X</t>
  </si>
  <si>
    <t>BROCHAND PATRICK</t>
  </si>
  <si>
    <t>015728Y</t>
  </si>
  <si>
    <t>CHALAND JEAN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</si>
  <si>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</si>
  <si>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</si>
  <si>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</si>
  <si>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</si>
  <si>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</si>
  <si>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</si>
  <si>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</si>
  <si>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</si>
  <si>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</si>
  <si>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</si>
  <si>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</si>
  <si>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</si>
  <si>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</si>
  <si>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</si>
  <si>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</si>
  <si>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</si>
  <si>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</si>
  <si>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</si>
  <si>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</si>
  <si>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015762G</t>
  </si>
  <si>
    <t>PAQUIEN JEAN MICHEL</t>
  </si>
  <si>
    <t>CLUB CHAMBERIEN DE BILLARD</t>
  </si>
  <si>
    <t>015771P</t>
  </si>
  <si>
    <t>DECROUX BERNARD</t>
  </si>
  <si>
    <t>015777V</t>
  </si>
  <si>
    <t>ARMAND BRUNO</t>
  </si>
  <si>
    <t>015778W</t>
  </si>
  <si>
    <t>GREMAUD LAURENT</t>
  </si>
  <si>
    <t>015787F</t>
  </si>
  <si>
    <t>BOISSOU ROBERT</t>
  </si>
  <si>
    <t>015793L</t>
  </si>
  <si>
    <t>MANDALLAZ GERARD</t>
  </si>
  <si>
    <t>ACADEMIE ANNECIENNE DE BILLARD</t>
  </si>
  <si>
    <t>015796O</t>
  </si>
  <si>
    <t>BONNEFOI RICHARD</t>
  </si>
  <si>
    <t>CLUB OMNISPORTS DE SAINT FONS</t>
  </si>
  <si>
    <t>015815H</t>
  </si>
  <si>
    <t>HELIN ALAIN</t>
  </si>
  <si>
    <t>BILLARD CLUB DE VILLEFRANCHE</t>
  </si>
  <si>
    <t>015816I</t>
  </si>
  <si>
    <t>MEUNIER MARC</t>
  </si>
  <si>
    <t>015826S</t>
  </si>
  <si>
    <t>BATAILLE RAYMOND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</si>
  <si>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</si>
  <si>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</si>
  <si>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</si>
  <si>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</si>
  <si>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</si>
  <si>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</si>
  <si>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</si>
  <si>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</si>
  <si>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015866G</t>
  </si>
  <si>
    <t>ARMAND JEAN LOUIS</t>
  </si>
  <si>
    <t>015869J</t>
  </si>
  <si>
    <t>BAIZET CHRISTIAN</t>
  </si>
  <si>
    <t>015877R</t>
  </si>
  <si>
    <t>SANCHEZ JOSE</t>
  </si>
  <si>
    <t>015878S</t>
  </si>
  <si>
    <t>JARDIN GERARD</t>
  </si>
  <si>
    <t>BILLARD CLUB AIXOIS</t>
  </si>
  <si>
    <t>015879T</t>
  </si>
  <si>
    <t>RIONDEL RENE</t>
  </si>
  <si>
    <t>015888C</t>
  </si>
  <si>
    <t>COEURET JACQUES</t>
  </si>
  <si>
    <t>A.B. DE BOURGOIN-JALLIEU</t>
  </si>
  <si>
    <t>015895J</t>
  </si>
  <si>
    <t>PLUVINAGE JEAN CLAUDE</t>
  </si>
  <si>
    <t>015919H</t>
  </si>
  <si>
    <t>VERNET DANIEL</t>
  </si>
  <si>
    <t>015926O</t>
  </si>
  <si>
    <t>HEBERT ALAIN</t>
  </si>
  <si>
    <t>015939B</t>
  </si>
  <si>
    <t>DESRAYAUD CHRISTOPHE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</si>
  <si>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</si>
  <si>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</si>
  <si>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</si>
  <si>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</si>
  <si>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</si>
  <si>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</si>
  <si>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</si>
  <si>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</si>
  <si>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</si>
  <si>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</si>
  <si>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</si>
  <si>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</si>
  <si>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</si>
  <si>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015996G</t>
  </si>
  <si>
    <t>BAVUSO FRANCOIS</t>
  </si>
  <si>
    <t>ACAD. DE BILLARD DE SAINT-ETIENNE</t>
  </si>
  <si>
    <t>016009T</t>
  </si>
  <si>
    <t>ACHARD LOUIS</t>
  </si>
  <si>
    <t>016020E</t>
  </si>
  <si>
    <t>FAIDIT SERGE</t>
  </si>
  <si>
    <t>016031P</t>
  </si>
  <si>
    <t>LORON ANDRE</t>
  </si>
  <si>
    <t>016044C</t>
  </si>
  <si>
    <t>DIAZ JEAN LOUIS</t>
  </si>
  <si>
    <t>AMICALE LAIQUE RICAMARIE</t>
  </si>
  <si>
    <t>016050I</t>
  </si>
  <si>
    <t>LORON LOUIS</t>
  </si>
  <si>
    <t>016053L</t>
  </si>
  <si>
    <t>VALLAT DANIEL</t>
  </si>
  <si>
    <t>ASS. SPORTIVE MUNICIPALE ST ETIENNE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</si>
  <si>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</si>
  <si>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</si>
  <si>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</si>
  <si>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</si>
  <si>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</si>
  <si>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</si>
  <si>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</si>
  <si>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</si>
  <si>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</si>
  <si>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</si>
  <si>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</si>
  <si>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</si>
  <si>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</si>
  <si>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</si>
  <si>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</si>
  <si>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016108O</t>
  </si>
  <si>
    <t>FERRE JEAN PAUL</t>
  </si>
  <si>
    <t>016111R</t>
  </si>
  <si>
    <t>BORY PHILIPPE</t>
  </si>
  <si>
    <t>016128I</t>
  </si>
  <si>
    <t>GUILLOUD JEAN JACQUES</t>
  </si>
  <si>
    <t>016143X</t>
  </si>
  <si>
    <t>AUGAGNEUR JEAN PAUL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</si>
  <si>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</si>
  <si>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</si>
  <si>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</si>
  <si>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</si>
  <si>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</si>
  <si>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</si>
  <si>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</si>
  <si>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</si>
  <si>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</si>
  <si>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</si>
  <si>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</si>
  <si>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</si>
  <si>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</si>
  <si>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</si>
  <si>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</si>
  <si>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</si>
  <si>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</si>
  <si>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016189R</t>
  </si>
  <si>
    <t>DRIOT JACKY</t>
  </si>
  <si>
    <t>016202E</t>
  </si>
  <si>
    <t>ROBERTON PIERRE</t>
  </si>
  <si>
    <t>016205H</t>
  </si>
  <si>
    <t>MAGNIN JEAN PIERRE</t>
  </si>
  <si>
    <t>016219V</t>
  </si>
  <si>
    <t>BLONDOT YVES</t>
  </si>
  <si>
    <t>016222Y</t>
  </si>
  <si>
    <t>BOURLIER MAX</t>
  </si>
  <si>
    <t>016239P</t>
  </si>
  <si>
    <t>PIALLAT RENE</t>
  </si>
  <si>
    <t>016247X</t>
  </si>
  <si>
    <t>CHADELAUD JEAN MICHEL</t>
  </si>
  <si>
    <t>BILLARD CLUB ALBERTVILLE</t>
  </si>
  <si>
    <t>016301Z</t>
  </si>
  <si>
    <t>SABOT MICHAEL</t>
  </si>
  <si>
    <t>016318Q</t>
  </si>
  <si>
    <t>GOUTALOY SYLVAIN</t>
  </si>
  <si>
    <t>016393N</t>
  </si>
  <si>
    <t>PREBET DANIELLE</t>
  </si>
  <si>
    <t>BILLARD CLUB AMICALE CHAPELON</t>
  </si>
  <si>
    <t>016416K</t>
  </si>
  <si>
    <t>BAILLY CLAUDE</t>
  </si>
  <si>
    <t>016430Y</t>
  </si>
  <si>
    <t>SABATIER ROLAND</t>
  </si>
  <si>
    <t>016440I</t>
  </si>
  <si>
    <t>FRANCOIS ROGER</t>
  </si>
  <si>
    <t>016441J</t>
  </si>
  <si>
    <t>ARNAUD JEAN</t>
  </si>
  <si>
    <t>016459B</t>
  </si>
  <si>
    <t>PERROUX DENIS</t>
  </si>
  <si>
    <t>016475R</t>
  </si>
  <si>
    <t>RIBES MAURICE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</si>
  <si>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</si>
  <si>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</si>
  <si>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</si>
  <si>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</si>
  <si>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</si>
  <si>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</si>
  <si>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</si>
  <si>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</si>
  <si>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BILLARD CLUB DE SAINT-GALMIER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</si>
  <si>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</si>
  <si>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</si>
  <si>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</si>
  <si>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</si>
  <si>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</si>
  <si>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</si>
  <si>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</si>
  <si>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</si>
  <si>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</si>
  <si>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020752E</t>
  </si>
  <si>
    <t>VIMEUX SYLVAIN</t>
  </si>
  <si>
    <t>BILLARD CLUB DE GAILLARD</t>
  </si>
  <si>
    <t>021913V</t>
  </si>
  <si>
    <t>BOURHIS JEAN</t>
  </si>
  <si>
    <t>022383X</t>
  </si>
  <si>
    <t>AUBERT ROUECHE ERIC</t>
  </si>
  <si>
    <t>022457T</t>
  </si>
  <si>
    <t>VAUDAY PATRICK</t>
  </si>
  <si>
    <t>100009N</t>
  </si>
  <si>
    <t>BOBEE GREGORY</t>
  </si>
  <si>
    <t>100012Q</t>
  </si>
  <si>
    <t>RICHARD LAMOTHE KARL</t>
  </si>
  <si>
    <t>100028G</t>
  </si>
  <si>
    <t>HENRY DAVID</t>
  </si>
  <si>
    <t>VULCAIN 8 POOL</t>
  </si>
  <si>
    <t>100834G</t>
  </si>
  <si>
    <t>CHAPATON DOMINIQUE</t>
  </si>
  <si>
    <t>100863J</t>
  </si>
  <si>
    <t>VENDITTELLI FABIO</t>
  </si>
  <si>
    <t>100867N</t>
  </si>
  <si>
    <t>BERNILLON MARCEL</t>
  </si>
  <si>
    <t>100870Q</t>
  </si>
  <si>
    <t>GAUCHER JEAN FRANCOIS</t>
  </si>
  <si>
    <t>100873T</t>
  </si>
  <si>
    <t>FERRIOL DOMINIQUE</t>
  </si>
  <si>
    <t>100888I</t>
  </si>
  <si>
    <t>BERTRAND PIERRE</t>
  </si>
  <si>
    <t>100893N</t>
  </si>
  <si>
    <t>MERMET JACQUES</t>
  </si>
  <si>
    <t>100899T</t>
  </si>
  <si>
    <t>TERRADE MARC</t>
  </si>
  <si>
    <t>BILLARD CLUB DE LA PLAINE DU FOREZ</t>
  </si>
  <si>
    <t>100904Y</t>
  </si>
  <si>
    <t>CHAMONAZ VANESSA</t>
  </si>
  <si>
    <t>BLACKBALL BILLARD CLUB BESAYES 26</t>
  </si>
  <si>
    <t>100915J</t>
  </si>
  <si>
    <t>BILLARD JEAN LOUIS</t>
  </si>
  <si>
    <t>100932A</t>
  </si>
  <si>
    <t>LOBOS MALDONANO OMAR</t>
  </si>
  <si>
    <t>100942K</t>
  </si>
  <si>
    <t>ROUX JULIEN</t>
  </si>
  <si>
    <t>100971N</t>
  </si>
  <si>
    <t>ARNAUD PHILIPPE</t>
  </si>
  <si>
    <t>100972O</t>
  </si>
  <si>
    <t>BRUYAS ANTOINE</t>
  </si>
  <si>
    <t>100973P</t>
  </si>
  <si>
    <t>BETTES JEAN LOUIS</t>
  </si>
  <si>
    <t>100977T</t>
  </si>
  <si>
    <t>COMBY CHANTAL</t>
  </si>
  <si>
    <t>101010A</t>
  </si>
  <si>
    <t>PANTEL BERNARD</t>
  </si>
  <si>
    <t>101027R</t>
  </si>
  <si>
    <t>LESKOVSEK LAURENT</t>
  </si>
  <si>
    <t>LES SQUALES</t>
  </si>
  <si>
    <t>101029T</t>
  </si>
  <si>
    <t>MOLLE ALBAN</t>
  </si>
  <si>
    <t>101033X</t>
  </si>
  <si>
    <t>PRAL LAURENT</t>
  </si>
  <si>
    <t>VEYRE-MONTON BILLARD CLUB</t>
  </si>
  <si>
    <t>101044I</t>
  </si>
  <si>
    <t>MATRAS JEAN MARIE</t>
  </si>
  <si>
    <t>101045J</t>
  </si>
  <si>
    <t>VIOSSAT DAVID</t>
  </si>
  <si>
    <t>101047L</t>
  </si>
  <si>
    <t>LATORRE ANDRE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</si>
  <si>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</si>
  <si>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</si>
  <si>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</si>
  <si>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</si>
  <si>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</si>
  <si>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</si>
  <si>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</si>
  <si>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</si>
  <si>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</si>
  <si>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</si>
  <si>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</si>
  <si>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</si>
  <si>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</si>
  <si>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</si>
  <si>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</si>
  <si>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</si>
  <si>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102127Z</t>
  </si>
  <si>
    <t>PELCAT PATRICE</t>
  </si>
  <si>
    <t>102689P</t>
  </si>
  <si>
    <t>JACOBY HENRIK</t>
  </si>
  <si>
    <t>103512G</t>
  </si>
  <si>
    <t>REYNE PHILIPPE</t>
  </si>
  <si>
    <t>103682U</t>
  </si>
  <si>
    <t>MUSSET OLIVIER</t>
  </si>
  <si>
    <t>104469B</t>
  </si>
  <si>
    <t>CHAPUIS ERIC</t>
  </si>
  <si>
    <t>104690O</t>
  </si>
  <si>
    <t>LESPAGNOL ERIC</t>
  </si>
  <si>
    <t>104708G</t>
  </si>
  <si>
    <t>CHAMPEAU CLAUDE</t>
  </si>
  <si>
    <t>104740M</t>
  </si>
  <si>
    <t>MERMOZ TONY</t>
  </si>
  <si>
    <t>104920K</t>
  </si>
  <si>
    <t>FOURRE NICOLAS</t>
  </si>
  <si>
    <t>105671H</t>
  </si>
  <si>
    <t>DAMIER NICOLAS</t>
  </si>
  <si>
    <t>106013L</t>
  </si>
  <si>
    <t>BEAUFILS YANNICK</t>
  </si>
  <si>
    <t>106254S</t>
  </si>
  <si>
    <t>POCINHO MARIO</t>
  </si>
  <si>
    <t>106475F</t>
  </si>
  <si>
    <t>PAQUIER CHARLES</t>
  </si>
  <si>
    <t>106959V</t>
  </si>
  <si>
    <t>CHARPENTIER LAURENT</t>
  </si>
  <si>
    <t>107037V</t>
  </si>
  <si>
    <t>TURCAN FREDERIC</t>
  </si>
  <si>
    <t>107330C</t>
  </si>
  <si>
    <t>ALAMY RENE</t>
  </si>
  <si>
    <t>107338K</t>
  </si>
  <si>
    <t>GIELEC CHRISTIAN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</si>
  <si>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</si>
  <si>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</si>
  <si>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</si>
  <si>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</si>
  <si>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</si>
  <si>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</si>
  <si>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</si>
  <si>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</si>
  <si>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</si>
  <si>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</si>
  <si>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</si>
  <si>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</si>
  <si>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</si>
  <si>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</si>
  <si>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</si>
  <si>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</si>
  <si>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</si>
  <si>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</si>
  <si>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</si>
  <si>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</si>
  <si>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108521X</t>
  </si>
  <si>
    <t>CASSIS MAXIME</t>
  </si>
  <si>
    <t>108698S</t>
  </si>
  <si>
    <t>MAURE THIERRY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</si>
  <si>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</si>
  <si>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</si>
  <si>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</si>
  <si>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</si>
  <si>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</si>
  <si>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</si>
  <si>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</si>
  <si>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110146K</t>
  </si>
  <si>
    <t>SEAN YOU SENG</t>
  </si>
  <si>
    <t>BILLARD CLUB LYONNAIS 8 POOL</t>
  </si>
  <si>
    <t>110372C</t>
  </si>
  <si>
    <t>DEJONGHE JEAN MICHEL</t>
  </si>
  <si>
    <t>110480G</t>
  </si>
  <si>
    <t>BROUX JEAN MARC</t>
  </si>
  <si>
    <t>111359B</t>
  </si>
  <si>
    <t>MARTELLONI GUY</t>
  </si>
  <si>
    <t>112458I</t>
  </si>
  <si>
    <t>BLANC FRANCIS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</si>
  <si>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</si>
  <si>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</si>
  <si>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</si>
  <si>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</si>
  <si>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</si>
  <si>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</si>
  <si>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</si>
  <si>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</si>
  <si>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</si>
  <si>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</si>
  <si>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</si>
  <si>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</si>
  <si>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</si>
  <si>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</si>
  <si>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</si>
  <si>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</si>
  <si>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</si>
  <si>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</si>
  <si>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BILLARD CLUB MOULINS</t>
  </si>
  <si>
    <t>112600U</t>
  </si>
  <si>
    <t>LIVEBARDON SONIA</t>
  </si>
  <si>
    <t>112619N</t>
  </si>
  <si>
    <t>BENAISSA NAIM</t>
  </si>
  <si>
    <t>112866A</t>
  </si>
  <si>
    <t>BREDA YVES</t>
  </si>
  <si>
    <t>112867B</t>
  </si>
  <si>
    <t>DEBIESSE PIERRE</t>
  </si>
  <si>
    <t>113096W</t>
  </si>
  <si>
    <t>MARTIN ALBAN</t>
  </si>
  <si>
    <t>113202Y</t>
  </si>
  <si>
    <t>ABDOULZABAR CARIME</t>
  </si>
  <si>
    <t>113203Z</t>
  </si>
  <si>
    <t>BERTE EMMANUEL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</si>
  <si>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</si>
  <si>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</si>
  <si>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</si>
  <si>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</si>
  <si>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</si>
  <si>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</si>
  <si>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</si>
  <si>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</si>
  <si>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</si>
  <si>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</si>
  <si>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</si>
  <si>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</si>
  <si>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</si>
  <si>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</si>
  <si>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</si>
  <si>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</si>
  <si>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</si>
  <si>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</si>
  <si>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117127X</t>
  </si>
  <si>
    <t>LEVY LOIC</t>
  </si>
  <si>
    <t>117149T</t>
  </si>
  <si>
    <t>DELORME JOSEPH</t>
  </si>
  <si>
    <t>117673X</t>
  </si>
  <si>
    <t>ODOUARD DANIEL</t>
  </si>
  <si>
    <t>117797R</t>
  </si>
  <si>
    <t>TAVERNA DANIEL</t>
  </si>
  <si>
    <t>117801V</t>
  </si>
  <si>
    <t>POULALIER PAUL</t>
  </si>
  <si>
    <t>119290C</t>
  </si>
  <si>
    <t>JACOBERGER FABIEN</t>
  </si>
  <si>
    <t>119305R</t>
  </si>
  <si>
    <t>DUBOIS GABY</t>
  </si>
  <si>
    <t>119307T</t>
  </si>
  <si>
    <t>HAYEM PATRICK</t>
  </si>
  <si>
    <t>119744O</t>
  </si>
  <si>
    <t>PAPIN LAETITIA</t>
  </si>
  <si>
    <t>119746Q</t>
  </si>
  <si>
    <t>FEUILLASTRE ALAIN</t>
  </si>
  <si>
    <t>119786E</t>
  </si>
  <si>
    <t>MOSSE PAUL</t>
  </si>
  <si>
    <t>120201D</t>
  </si>
  <si>
    <t>JACQUEMOND OLIVIER</t>
  </si>
  <si>
    <t>120680O</t>
  </si>
  <si>
    <t>MASSON ERIC</t>
  </si>
  <si>
    <t>121320E</t>
  </si>
  <si>
    <t>MABILE DAVID</t>
  </si>
  <si>
    <t>SUN'S BILLARD</t>
  </si>
  <si>
    <t>121516S</t>
  </si>
  <si>
    <t>CHARLIER MAURICE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</si>
  <si>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</si>
  <si>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</si>
  <si>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</si>
  <si>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</si>
  <si>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</si>
  <si>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</si>
  <si>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</si>
  <si>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</si>
  <si>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</si>
  <si>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</si>
  <si>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122482W</t>
  </si>
  <si>
    <t>CATTIN LOUIS</t>
  </si>
  <si>
    <t>122484Y</t>
  </si>
  <si>
    <t>GRANGETTE JACQUES</t>
  </si>
  <si>
    <t>122491F</t>
  </si>
  <si>
    <t>DELORME ANDRE</t>
  </si>
  <si>
    <t>122508W</t>
  </si>
  <si>
    <t>NOEL THIERRY</t>
  </si>
  <si>
    <t>122563Z</t>
  </si>
  <si>
    <t>CAO VAN TRUONG JULIEN</t>
  </si>
  <si>
    <t>122570G</t>
  </si>
  <si>
    <t>CIVRAIS CHRISTIAN</t>
  </si>
  <si>
    <t>122770Y</t>
  </si>
  <si>
    <t>COCHEZ FREDERIC</t>
  </si>
  <si>
    <t>122780I</t>
  </si>
  <si>
    <t>GIRAUD ROBERT</t>
  </si>
  <si>
    <t>122795X</t>
  </si>
  <si>
    <t>SAMBEAT JEAN CLAUDE</t>
  </si>
  <si>
    <t>122802E</t>
  </si>
  <si>
    <t>RODRIGUEZ STEPHANIE</t>
  </si>
  <si>
    <t>123075R</t>
  </si>
  <si>
    <t>MOHAN AKHILESH</t>
  </si>
  <si>
    <t>123367X</t>
  </si>
  <si>
    <t>VIRGA JOEL</t>
  </si>
  <si>
    <t>124121X</t>
  </si>
  <si>
    <t>GIRAUD JACQUES</t>
  </si>
  <si>
    <t>124275V</t>
  </si>
  <si>
    <t>MATHIEU WILLIAM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</si>
  <si>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</si>
  <si>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</si>
  <si>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</si>
  <si>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</si>
  <si>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</si>
  <si>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</si>
  <si>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</si>
  <si>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</si>
  <si>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</si>
  <si>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</si>
  <si>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126039R</t>
  </si>
  <si>
    <t>BAILLY FABRICE</t>
  </si>
  <si>
    <t>126041T</t>
  </si>
  <si>
    <t>MORIN ANTHONY</t>
  </si>
  <si>
    <t>126050C</t>
  </si>
  <si>
    <t>LHERMINIER THIERRY</t>
  </si>
  <si>
    <t>126053F</t>
  </si>
  <si>
    <t>FERNANDES PASCAL</t>
  </si>
  <si>
    <t>126321N</t>
  </si>
  <si>
    <t>TACHOIRE ADRIEN</t>
  </si>
  <si>
    <t>127284O</t>
  </si>
  <si>
    <t>POIZAT JEAN CLAUDE</t>
  </si>
  <si>
    <t>127290U</t>
  </si>
  <si>
    <t>BERGER MICHEL</t>
  </si>
  <si>
    <t>127300E</t>
  </si>
  <si>
    <t>KOCAURLU YAVUZ</t>
  </si>
  <si>
    <t>127310O</t>
  </si>
  <si>
    <t>BRACEIRO JOSE</t>
  </si>
  <si>
    <t>127378E</t>
  </si>
  <si>
    <t>ROPARS PATRICK</t>
  </si>
  <si>
    <t>127380G</t>
  </si>
  <si>
    <t>TISSOT ROGER</t>
  </si>
  <si>
    <t>127551V</t>
  </si>
  <si>
    <t>SAVONET VALERIE</t>
  </si>
  <si>
    <t>128967H</t>
  </si>
  <si>
    <t>LEFRANCOIS KEVIN</t>
  </si>
  <si>
    <t>128995J</t>
  </si>
  <si>
    <t>GUNES ALI</t>
  </si>
  <si>
    <t>128996K</t>
  </si>
  <si>
    <t>CHIEZE MIREILLE</t>
  </si>
  <si>
    <t>NIGHT BILLARD CLUB</t>
  </si>
  <si>
    <t>128998M</t>
  </si>
  <si>
    <t>SOPIC NICOLAS</t>
  </si>
  <si>
    <t>128999N</t>
  </si>
  <si>
    <t>TEBBANI AZIZ</t>
  </si>
  <si>
    <t>129146E</t>
  </si>
  <si>
    <t>EL HAMDAY ANISS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</si>
  <si>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</si>
  <si>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</si>
  <si>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</si>
  <si>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</si>
  <si>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</si>
  <si>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</si>
  <si>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</si>
  <si>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</si>
  <si>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</si>
  <si>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</si>
  <si>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130046U</t>
  </si>
  <si>
    <t>BELBECIR MOURAD</t>
  </si>
  <si>
    <t>130055D</t>
  </si>
  <si>
    <t>TOBAILEM THIERRY</t>
  </si>
  <si>
    <t>130058G</t>
  </si>
  <si>
    <t>POZZANI CEDRIC</t>
  </si>
  <si>
    <t>130074W</t>
  </si>
  <si>
    <t>MEJEAN JACQUES</t>
  </si>
  <si>
    <t>130083F</t>
  </si>
  <si>
    <t>SCHAFFRAN CLAUDE</t>
  </si>
  <si>
    <t>130105B</t>
  </si>
  <si>
    <t>DUDIT FABIEN</t>
  </si>
  <si>
    <t>130312A</t>
  </si>
  <si>
    <t>MAHE GUILLAUME</t>
  </si>
  <si>
    <t>BILLARD CLUB 8 POOL EVIAN</t>
  </si>
  <si>
    <t>130621X</t>
  </si>
  <si>
    <t>MAINGUET FELIX</t>
  </si>
  <si>
    <t>BILLARD CLUB DE CLARAFOND ARCINE</t>
  </si>
  <si>
    <t>130655F</t>
  </si>
  <si>
    <t>NIEMIEC PATRICK</t>
  </si>
  <si>
    <t>130886C</t>
  </si>
  <si>
    <t>BOUMRA L HOUSSAIN</t>
  </si>
  <si>
    <t>131278E</t>
  </si>
  <si>
    <t>POTIQUET SEBASTIEN</t>
  </si>
  <si>
    <t>131284K</t>
  </si>
  <si>
    <t>CURT ALAIN</t>
  </si>
  <si>
    <t>131290Q</t>
  </si>
  <si>
    <t>CHERPIN GUY</t>
  </si>
  <si>
    <t>131653P</t>
  </si>
  <si>
    <t>FROMENT ALAIN</t>
  </si>
  <si>
    <t>131904G</t>
  </si>
  <si>
    <t>CUBIZOLLES EVA</t>
  </si>
  <si>
    <t>132648W</t>
  </si>
  <si>
    <t>GALLOT VANESSA</t>
  </si>
  <si>
    <t>132936Y</t>
  </si>
  <si>
    <t>BOUVIER CHRISTIAN</t>
  </si>
  <si>
    <t>132937Z</t>
  </si>
  <si>
    <t>TRAN MINH CHAU AUGUSTE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</si>
  <si>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</si>
  <si>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</si>
  <si>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</si>
  <si>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</si>
  <si>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</si>
  <si>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</si>
  <si>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</si>
  <si>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</si>
  <si>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132962Y</t>
  </si>
  <si>
    <t>CACACE UMBERTO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</si>
  <si>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</si>
  <si>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</si>
  <si>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</si>
  <si>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</si>
  <si>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</si>
  <si>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</si>
  <si>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</si>
  <si>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</si>
  <si>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</si>
  <si>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</si>
  <si>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</si>
  <si>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</si>
  <si>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</si>
  <si>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</si>
  <si>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</si>
  <si>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</si>
  <si>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</si>
  <si>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134038I</t>
  </si>
  <si>
    <t>VINCENT CHRISTIAN</t>
  </si>
  <si>
    <t>134285V</t>
  </si>
  <si>
    <t>LONGEREY CHRISTELLE</t>
  </si>
  <si>
    <t>134297H</t>
  </si>
  <si>
    <t>CAS MICHEL</t>
  </si>
  <si>
    <t>134702W</t>
  </si>
  <si>
    <t>SKAF JOSEPH</t>
  </si>
  <si>
    <t>135143V</t>
  </si>
  <si>
    <t>LAMBIASE GIUSEPPE</t>
  </si>
  <si>
    <t>135452S</t>
  </si>
  <si>
    <t>KONIECZNY FABRICE</t>
  </si>
  <si>
    <t>135588Y</t>
  </si>
  <si>
    <t>BRAYAT KEVIN</t>
  </si>
  <si>
    <t>135589Z</t>
  </si>
  <si>
    <t>LASSERON CYRIL</t>
  </si>
  <si>
    <t>135591B</t>
  </si>
  <si>
    <t>SAULNIER MATHIEU</t>
  </si>
  <si>
    <t>135834K</t>
  </si>
  <si>
    <t>BERARD HERVE</t>
  </si>
  <si>
    <t>135919R</t>
  </si>
  <si>
    <t>MANDY NATHALIE</t>
  </si>
  <si>
    <t>135920S</t>
  </si>
  <si>
    <t>BRENDEL CHRISTIAN</t>
  </si>
  <si>
    <t>135925X</t>
  </si>
  <si>
    <t>BRISSE THIERRY</t>
  </si>
  <si>
    <t>135928A</t>
  </si>
  <si>
    <t>MORLIN GUY</t>
  </si>
  <si>
    <t>136030Y</t>
  </si>
  <si>
    <t>BEZIER RENAUD</t>
  </si>
  <si>
    <t>136039H</t>
  </si>
  <si>
    <t>SUCHAUT ANTOINE</t>
  </si>
  <si>
    <t>136095L</t>
  </si>
  <si>
    <t>JOFFRE MARC</t>
  </si>
  <si>
    <t>136205R</t>
  </si>
  <si>
    <t>RANC ALAIN</t>
  </si>
  <si>
    <t>ACADEMIE DE BILLARD D AUBENAS</t>
  </si>
  <si>
    <t>136251L</t>
  </si>
  <si>
    <t>VADILLO CORENTIN</t>
  </si>
  <si>
    <t>136272G</t>
  </si>
  <si>
    <t>LE BRIS STEPHAN</t>
  </si>
  <si>
    <t>136671P</t>
  </si>
  <si>
    <t>GEORGES OLIVIER</t>
  </si>
  <si>
    <t>137050E</t>
  </si>
  <si>
    <t>HILAIRE JIMMY</t>
  </si>
  <si>
    <t>137228A</t>
  </si>
  <si>
    <t>TROQUET BERNARD</t>
  </si>
  <si>
    <t>137422M</t>
  </si>
  <si>
    <t>VIGUIER FRANCK</t>
  </si>
  <si>
    <t>137433X</t>
  </si>
  <si>
    <t>CONSTANTIN JACQUES</t>
  </si>
  <si>
    <t>137457V</t>
  </si>
  <si>
    <t>ROHAUT TOM</t>
  </si>
  <si>
    <t>137569D</t>
  </si>
  <si>
    <t>VADILLO LAURENT</t>
  </si>
  <si>
    <t>137585T</t>
  </si>
  <si>
    <t>CORNET ANTOINE</t>
  </si>
  <si>
    <t>137586U</t>
  </si>
  <si>
    <t>MARECHAL JACQUES</t>
  </si>
  <si>
    <t>137590Y</t>
  </si>
  <si>
    <t>BENOIT LUCIEN</t>
  </si>
  <si>
    <t>137591Z</t>
  </si>
  <si>
    <t>BAYET BRUNO</t>
  </si>
  <si>
    <t>137597F</t>
  </si>
  <si>
    <t>BACCAM BOUNLIENG</t>
  </si>
  <si>
    <t>137600I</t>
  </si>
  <si>
    <t>BERLIAT REGIS</t>
  </si>
  <si>
    <t>137610S</t>
  </si>
  <si>
    <t>BERENGUER MANUEL</t>
  </si>
  <si>
    <t>137611T</t>
  </si>
  <si>
    <t>MAESTRI ROBERT</t>
  </si>
  <si>
    <t>137613V</t>
  </si>
  <si>
    <t>DARAKDJIAN CLAUDE</t>
  </si>
  <si>
    <t>137706K</t>
  </si>
  <si>
    <t>RIFELDE ROBERT</t>
  </si>
  <si>
    <t>137708M</t>
  </si>
  <si>
    <t>IMBERT JEAN PAUL</t>
  </si>
  <si>
    <t>137714S</t>
  </si>
  <si>
    <t>GROS MARC</t>
  </si>
  <si>
    <t>137839N</t>
  </si>
  <si>
    <t>BIENNE CYRIL</t>
  </si>
  <si>
    <t>138180Q</t>
  </si>
  <si>
    <t>MONNERET MARC</t>
  </si>
  <si>
    <t>138185V</t>
  </si>
  <si>
    <t>SUCHAUT THIERRY</t>
  </si>
  <si>
    <t>SAINT CHAMOND BILLARD CLUB</t>
  </si>
  <si>
    <t>138188Y</t>
  </si>
  <si>
    <t>BLANCHET PATRICK</t>
  </si>
  <si>
    <t>138317X</t>
  </si>
  <si>
    <t>SOULIER DANIEL</t>
  </si>
  <si>
    <t>138321B</t>
  </si>
  <si>
    <t>BIALORUCKI ANTOINE</t>
  </si>
  <si>
    <t>138325F</t>
  </si>
  <si>
    <t>NGUYEN MICHEL</t>
  </si>
  <si>
    <t>138326G</t>
  </si>
  <si>
    <t>URAY JIMMY</t>
  </si>
  <si>
    <t>138328I</t>
  </si>
  <si>
    <t>GREGOIRE PHILIPPE</t>
  </si>
  <si>
    <t>138974E</t>
  </si>
  <si>
    <t>COLLIER LOIC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</si>
  <si>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</si>
  <si>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</si>
  <si>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</si>
  <si>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</si>
  <si>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</si>
  <si>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</si>
  <si>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</si>
  <si>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</si>
  <si>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</si>
  <si>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</si>
  <si>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</si>
  <si>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</si>
  <si>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</si>
  <si>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</si>
  <si>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139477N</t>
  </si>
  <si>
    <t>GARNIER PATRICE</t>
  </si>
  <si>
    <t>139524I</t>
  </si>
  <si>
    <t>CHEMIN PIERRE</t>
  </si>
  <si>
    <t>139528M</t>
  </si>
  <si>
    <t>DUPONT GERARD</t>
  </si>
  <si>
    <t>140693H</t>
  </si>
  <si>
    <t>DENIAU GEORGES</t>
  </si>
  <si>
    <t>140694I</t>
  </si>
  <si>
    <t>ROBEZ FLORENT</t>
  </si>
  <si>
    <t>140697L</t>
  </si>
  <si>
    <t>GERVAUX ERICK</t>
  </si>
  <si>
    <t>140795F</t>
  </si>
  <si>
    <t>CLAVELLOUX JULIEN</t>
  </si>
  <si>
    <t>140803N</t>
  </si>
  <si>
    <t>DREMEAUX JEAN PIERRE</t>
  </si>
  <si>
    <t>140814Y</t>
  </si>
  <si>
    <t>CORVAISIER DOMINIQUE</t>
  </si>
  <si>
    <t>140818C</t>
  </si>
  <si>
    <t>POGGI GERARD</t>
  </si>
  <si>
    <t>140821F</t>
  </si>
  <si>
    <t>GALLON JEAN CLAUDE</t>
  </si>
  <si>
    <t>141246O</t>
  </si>
  <si>
    <t>DUBOEUF EMMANUEL</t>
  </si>
  <si>
    <t>141255X</t>
  </si>
  <si>
    <t>BENALI MOHAMED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</si>
  <si>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</si>
  <si>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</si>
  <si>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</si>
  <si>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</si>
  <si>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</si>
  <si>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</si>
  <si>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</si>
  <si>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</si>
  <si>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</si>
  <si>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</si>
  <si>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</si>
  <si>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</si>
  <si>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</si>
  <si>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</si>
  <si>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142216W</t>
  </si>
  <si>
    <t>BOYER THIERRY</t>
  </si>
  <si>
    <t>142693F</t>
  </si>
  <si>
    <t>BERNARD ALAIN</t>
  </si>
  <si>
    <t>142694G</t>
  </si>
  <si>
    <t>HOGG JEAN CLAUDE</t>
  </si>
  <si>
    <t>142699L</t>
  </si>
  <si>
    <t>ROUSSEL CHRISTOPHE</t>
  </si>
  <si>
    <t>142709V</t>
  </si>
  <si>
    <t>FLUTTAZ JEAN LOUIS</t>
  </si>
  <si>
    <t>142710W</t>
  </si>
  <si>
    <t>MARLIER CHARLES</t>
  </si>
  <si>
    <t>143028C</t>
  </si>
  <si>
    <t>SARIAN PIERRE</t>
  </si>
  <si>
    <t>143193L</t>
  </si>
  <si>
    <t>CHAPON JEAN MARIE</t>
  </si>
  <si>
    <t>143194M</t>
  </si>
  <si>
    <t>PONTONNIER REMY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</si>
  <si>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</si>
  <si>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</si>
  <si>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</si>
  <si>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</si>
  <si>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</si>
  <si>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</si>
  <si>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</si>
  <si>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</si>
  <si>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143523D</t>
  </si>
  <si>
    <t>VANDROZ WILFRID</t>
  </si>
  <si>
    <t>143526G</t>
  </si>
  <si>
    <t>OLLIVIER FRANCK</t>
  </si>
  <si>
    <t>143533N</t>
  </si>
  <si>
    <t>GONZALEZ BORIS</t>
  </si>
  <si>
    <t>143741N</t>
  </si>
  <si>
    <t>BOISSIERE VINCENT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</si>
  <si>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</si>
  <si>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</si>
  <si>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</si>
  <si>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</si>
  <si>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</si>
  <si>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</si>
  <si>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</si>
  <si>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</si>
  <si>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144036W</t>
  </si>
  <si>
    <t>AGEORGES PIERRE ANDRE</t>
  </si>
  <si>
    <t>144305F</t>
  </si>
  <si>
    <t>CROS DAVID</t>
  </si>
  <si>
    <t>144450U</t>
  </si>
  <si>
    <t>MARIN GUY</t>
  </si>
  <si>
    <t>144703N</t>
  </si>
  <si>
    <t>CAZANAVE PAUL</t>
  </si>
  <si>
    <t>144945V</t>
  </si>
  <si>
    <t>MOUTMIR HAMZA</t>
  </si>
  <si>
    <t>145118M</t>
  </si>
  <si>
    <t>ROLET LILIAN</t>
  </si>
  <si>
    <t>145123R</t>
  </si>
  <si>
    <t>KURADJIAN ALAIN</t>
  </si>
  <si>
    <t>145217H</t>
  </si>
  <si>
    <t>DUMONT ALEXIS</t>
  </si>
  <si>
    <t>145227R</t>
  </si>
  <si>
    <t>HANNOU RACHID</t>
  </si>
  <si>
    <t>145348I</t>
  </si>
  <si>
    <t>PILLOT VINCENT</t>
  </si>
  <si>
    <t>145351L</t>
  </si>
  <si>
    <t>COSNARD SEBASTIEN</t>
  </si>
  <si>
    <t>145370E</t>
  </si>
  <si>
    <t>GRIOT GILBERT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</si>
  <si>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</si>
  <si>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</si>
  <si>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</si>
  <si>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</si>
  <si>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</si>
  <si>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</si>
  <si>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</si>
  <si>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</si>
  <si>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</si>
  <si>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</si>
  <si>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</si>
  <si>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</si>
  <si>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</si>
  <si>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</si>
  <si>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</si>
  <si>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</si>
  <si>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</si>
  <si>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</si>
  <si>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145637L</t>
  </si>
  <si>
    <t>BONNAMOUR ETIENNE</t>
  </si>
  <si>
    <t>145972I</t>
  </si>
  <si>
    <t>REY STEPHANE</t>
  </si>
  <si>
    <t>146104K</t>
  </si>
  <si>
    <t>BACCAM HELENE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</si>
  <si>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</si>
  <si>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</si>
  <si>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</si>
  <si>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</si>
  <si>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</si>
  <si>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</si>
  <si>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</si>
  <si>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</si>
  <si>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146267R</t>
  </si>
  <si>
    <t>COFFY JEROME</t>
  </si>
  <si>
    <t>146269T</t>
  </si>
  <si>
    <t>GRIMM PATRICK</t>
  </si>
  <si>
    <t>146311J</t>
  </si>
  <si>
    <t>PHILIPPON FRANCOIS</t>
  </si>
  <si>
    <t>146437F</t>
  </si>
  <si>
    <t>PORTES BERNARD</t>
  </si>
  <si>
    <t>146621H</t>
  </si>
  <si>
    <t>PELLERITO PIETRO</t>
  </si>
  <si>
    <t>146947A</t>
  </si>
  <si>
    <t>FAVENTIN JACQUES</t>
  </si>
  <si>
    <t>146949C</t>
  </si>
  <si>
    <t>KOWACKI JEAN PIERRE</t>
  </si>
  <si>
    <t>146950D</t>
  </si>
  <si>
    <t>MAISSE ROBERT</t>
  </si>
  <si>
    <t>146968Y</t>
  </si>
  <si>
    <t>DUARTE JOSE</t>
  </si>
  <si>
    <t>146970A</t>
  </si>
  <si>
    <t>MARLET PATRICK</t>
  </si>
  <si>
    <t>146971B</t>
  </si>
  <si>
    <t>DONATO LAURENT</t>
  </si>
  <si>
    <t>146972C</t>
  </si>
  <si>
    <t>DE ALMEIDA DUARTE FREDERICO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</si>
  <si>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</si>
  <si>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</si>
  <si>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</si>
  <si>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</si>
  <si>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</si>
  <si>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</si>
  <si>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</si>
  <si>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</si>
  <si>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</si>
  <si>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</si>
  <si>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</si>
  <si>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</si>
  <si>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</si>
  <si>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</si>
  <si>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</si>
  <si>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</si>
  <si>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</si>
  <si>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</si>
  <si>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147330R</t>
  </si>
  <si>
    <t>DUMOULIN LAURENT</t>
  </si>
  <si>
    <t>147331S</t>
  </si>
  <si>
    <t>COLLET JEAN CLAUDE</t>
  </si>
  <si>
    <t>147356V</t>
  </si>
  <si>
    <t>JULLION ANDRE</t>
  </si>
  <si>
    <t>147398Q</t>
  </si>
  <si>
    <t>147501C</t>
  </si>
  <si>
    <t>BASTIDA ROBERT</t>
  </si>
  <si>
    <t>147525D</t>
  </si>
  <si>
    <t>MANET DOMINIQUE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</si>
  <si>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</si>
  <si>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</si>
  <si>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</si>
  <si>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</si>
  <si>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</si>
  <si>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</si>
  <si>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</si>
  <si>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</si>
  <si>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</si>
  <si>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</si>
  <si>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</si>
  <si>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</si>
  <si>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</si>
  <si>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</si>
  <si>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148985Q</t>
  </si>
  <si>
    <t>CHAIR MOURAD</t>
  </si>
  <si>
    <t>149257L</t>
  </si>
  <si>
    <t>GALLOT RUDY</t>
  </si>
  <si>
    <t>149397N</t>
  </si>
  <si>
    <t>VACUS KEVIN</t>
  </si>
  <si>
    <t>149637Z</t>
  </si>
  <si>
    <t>GILARDIN SEBASTIEN</t>
  </si>
  <si>
    <t>149764M</t>
  </si>
  <si>
    <t>BARSE BRUNO</t>
  </si>
  <si>
    <t>149786L</t>
  </si>
  <si>
    <t>REBBOH LOUIS</t>
  </si>
  <si>
    <t>149865X</t>
  </si>
  <si>
    <t>CHANNAUX PATRICK</t>
  </si>
  <si>
    <t>149875H</t>
  </si>
  <si>
    <t>MONTPELLIER BRUNO</t>
  </si>
  <si>
    <t>149917D</t>
  </si>
  <si>
    <t>GIRARD FREDERIC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</si>
  <si>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</si>
  <si>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</si>
  <si>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</si>
  <si>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</si>
  <si>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</si>
  <si>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</si>
  <si>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</si>
  <si>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</si>
  <si>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</si>
  <si>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</si>
  <si>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</si>
  <si>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</si>
  <si>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</si>
  <si>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</si>
  <si>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</si>
  <si>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</si>
  <si>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</si>
  <si>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</si>
  <si>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150427H</t>
  </si>
  <si>
    <t>PAYEN BERNARD</t>
  </si>
  <si>
    <t>150626Z</t>
  </si>
  <si>
    <t>VAUDAUX RUTH ISABELLE</t>
  </si>
  <si>
    <t>EIGHT'S POOL GAME</t>
  </si>
  <si>
    <t>150632F</t>
  </si>
  <si>
    <t>NGAMENI ANACLET</t>
  </si>
  <si>
    <t>150689S</t>
  </si>
  <si>
    <t>CLEMENT JEAN LOUP</t>
  </si>
  <si>
    <t>150752L</t>
  </si>
  <si>
    <t>LECLERCQ MICHEL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</si>
  <si>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</si>
  <si>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</si>
  <si>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</si>
  <si>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</si>
  <si>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</si>
  <si>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</si>
  <si>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</si>
  <si>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</si>
  <si>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</si>
  <si>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</si>
  <si>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</si>
  <si>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</si>
  <si>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</si>
  <si>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</si>
  <si>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</si>
  <si>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</si>
  <si>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152028Y</t>
  </si>
  <si>
    <t>TRABICHET CHRISTOPHE</t>
  </si>
  <si>
    <t>152107J</t>
  </si>
  <si>
    <t>CLOUD TOM</t>
  </si>
  <si>
    <t>152167Z</t>
  </si>
  <si>
    <t>REDON VALERIE</t>
  </si>
  <si>
    <t>152190Z</t>
  </si>
  <si>
    <t>HERRY MIREILLE</t>
  </si>
  <si>
    <t>152287E</t>
  </si>
  <si>
    <t>VAPILLON DANIEL</t>
  </si>
  <si>
    <t>152400C</t>
  </si>
  <si>
    <t>DEFRANOUX FRANCIS</t>
  </si>
  <si>
    <t>152401D</t>
  </si>
  <si>
    <t>BUGIS ANDRE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</si>
  <si>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</si>
  <si>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</si>
  <si>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</si>
  <si>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</si>
  <si>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</si>
  <si>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</si>
  <si>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</si>
  <si>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</si>
  <si>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152633F</t>
  </si>
  <si>
    <t>MOREL SYLVAIN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</si>
  <si>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</si>
  <si>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</si>
  <si>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</si>
  <si>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</si>
  <si>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</si>
  <si>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</si>
  <si>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</si>
  <si>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</si>
  <si>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</si>
  <si>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</si>
  <si>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</si>
  <si>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</si>
  <si>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</si>
  <si>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</si>
  <si>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</si>
  <si>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</si>
  <si>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</si>
  <si>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</si>
  <si>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153073J</t>
  </si>
  <si>
    <t>SPANGENBERG ALAIN</t>
  </si>
  <si>
    <t>153122M</t>
  </si>
  <si>
    <t>SURY GABRIEL</t>
  </si>
  <si>
    <t>153142J</t>
  </si>
  <si>
    <t>MULA ANTOINE</t>
  </si>
  <si>
    <t>153143K</t>
  </si>
  <si>
    <t>HOSROFIAN EDMOND</t>
  </si>
  <si>
    <t>153152V</t>
  </si>
  <si>
    <t>PHONGSY PHOXAY</t>
  </si>
  <si>
    <t>153217Q</t>
  </si>
  <si>
    <t>BERRAHOU SOLANGE</t>
  </si>
  <si>
    <t>153291W</t>
  </si>
  <si>
    <t>DIEF GERARD</t>
  </si>
  <si>
    <t>153303J</t>
  </si>
  <si>
    <t>GOUBET LIONEL</t>
  </si>
  <si>
    <t>153339Y</t>
  </si>
  <si>
    <t>DONNAT JACKY</t>
  </si>
  <si>
    <t>153538P</t>
  </si>
  <si>
    <t>MICHEL DENIS</t>
  </si>
  <si>
    <t>153543V</t>
  </si>
  <si>
    <t>SORU IGNACIO</t>
  </si>
  <si>
    <t>153571A</t>
  </si>
  <si>
    <t>RACHON CHRISTIAN</t>
  </si>
  <si>
    <t>153597D</t>
  </si>
  <si>
    <t>SAUZON MARC</t>
  </si>
  <si>
    <t>153695K</t>
  </si>
  <si>
    <t>MARTINEZ SERGE</t>
  </si>
  <si>
    <t>153783F</t>
  </si>
  <si>
    <t>REFASSI ABDELGHANI</t>
  </si>
  <si>
    <t>153804D</t>
  </si>
  <si>
    <t>GIACOMARRA ENZO</t>
  </si>
  <si>
    <t>154058E</t>
  </si>
  <si>
    <t>SCHAFFRAN SEBASTIEN</t>
  </si>
  <si>
    <t>154202L</t>
  </si>
  <si>
    <t>LUJAN PIERRE</t>
  </si>
  <si>
    <t>154425D</t>
  </si>
  <si>
    <t>SABY JANA</t>
  </si>
  <si>
    <t>154625W</t>
  </si>
  <si>
    <t>QUENOT PATRICK</t>
  </si>
  <si>
    <t>154733N</t>
  </si>
  <si>
    <t>MILLET MAURICE</t>
  </si>
  <si>
    <t>155129T</t>
  </si>
  <si>
    <t>GRI ALEXANDRE</t>
  </si>
  <si>
    <t>155134Z</t>
  </si>
  <si>
    <t>RICHIER ROGER</t>
  </si>
  <si>
    <t>155163F</t>
  </si>
  <si>
    <t>GAMET DOMINIQUE</t>
  </si>
  <si>
    <t>155523X</t>
  </si>
  <si>
    <t>ESPINOSA SEBASTIEN</t>
  </si>
  <si>
    <t>155590V</t>
  </si>
  <si>
    <t>WILLIAMS ARIANE</t>
  </si>
  <si>
    <t>155685Y</t>
  </si>
  <si>
    <t>ROUSSELOT JEAN MARC</t>
  </si>
  <si>
    <t>155699N</t>
  </si>
  <si>
    <t>GOSSUIN JUSTINE</t>
  </si>
  <si>
    <t>155700P</t>
  </si>
  <si>
    <t>KUSAR TONY</t>
  </si>
  <si>
    <t>155794R</t>
  </si>
  <si>
    <t>GEINDRE BENJAMIN</t>
  </si>
  <si>
    <t>155838P</t>
  </si>
  <si>
    <t>GENAUDET FLORIAN</t>
  </si>
  <si>
    <t>155848A</t>
  </si>
  <si>
    <t>MARLIER JEAN</t>
  </si>
  <si>
    <t>155850C</t>
  </si>
  <si>
    <t>SIERRA JUAN</t>
  </si>
  <si>
    <t>155901H</t>
  </si>
  <si>
    <t>BERGNES LENNY</t>
  </si>
  <si>
    <t>155902J</t>
  </si>
  <si>
    <t>BRUN CHRISTOPHE</t>
  </si>
  <si>
    <t>155904L</t>
  </si>
  <si>
    <t>ORENES LERMA JACKY</t>
  </si>
  <si>
    <t>155907P</t>
  </si>
  <si>
    <t>PAUFIQUE JEAN PAUL</t>
  </si>
  <si>
    <t>155923G</t>
  </si>
  <si>
    <t>BUISSONNIERE DUSTIN</t>
  </si>
  <si>
    <t>156025S</t>
  </si>
  <si>
    <t>PRESSIAT PATRICK</t>
  </si>
  <si>
    <t>156083F</t>
  </si>
  <si>
    <t>CUZIN JACQUES</t>
  </si>
  <si>
    <t>156114P</t>
  </si>
  <si>
    <t>CALISTRI LIONEL</t>
  </si>
  <si>
    <t>156122Y</t>
  </si>
  <si>
    <t>FRANCOIS DIDIER</t>
  </si>
  <si>
    <t>156213X</t>
  </si>
  <si>
    <t>GHOMINEJAD KEYVAN</t>
  </si>
  <si>
    <t>156280V</t>
  </si>
  <si>
    <t>SIBELLIN GERARD</t>
  </si>
  <si>
    <t>156333C</t>
  </si>
  <si>
    <t>VALLOT PATRICE</t>
  </si>
  <si>
    <t>156368Q</t>
  </si>
  <si>
    <t>TASSET JEROME</t>
  </si>
  <si>
    <t>156396W</t>
  </si>
  <si>
    <t>DERORY SEBASTIEN</t>
  </si>
  <si>
    <t>156431J</t>
  </si>
  <si>
    <t>RIVOLIER EMILE</t>
  </si>
  <si>
    <t>156534W</t>
  </si>
  <si>
    <t>BORGEAT CHRISTIANE</t>
  </si>
  <si>
    <t>156554S</t>
  </si>
  <si>
    <t>CARRION TORRES ALBERTO</t>
  </si>
  <si>
    <t>156581X</t>
  </si>
  <si>
    <t>SUDARA BRUNO</t>
  </si>
  <si>
    <t>156703E</t>
  </si>
  <si>
    <t>FESQUET EMILIE</t>
  </si>
  <si>
    <t>156788X</t>
  </si>
  <si>
    <t>DUPAS GILLES</t>
  </si>
  <si>
    <t>156797G</t>
  </si>
  <si>
    <t>GATTINO PATRICK</t>
  </si>
  <si>
    <t>156824L</t>
  </si>
  <si>
    <t>GUERRIERI VITTORIO</t>
  </si>
  <si>
    <t>156828Q</t>
  </si>
  <si>
    <t>LACORNE DIDIER</t>
  </si>
  <si>
    <t>156918N</t>
  </si>
  <si>
    <t>LACHAUX BERNARD</t>
  </si>
  <si>
    <t>156980F</t>
  </si>
  <si>
    <t>BRUNET MAURICE</t>
  </si>
  <si>
    <t>157063W</t>
  </si>
  <si>
    <t>BOULAND DANIEL</t>
  </si>
  <si>
    <t>157080P</t>
  </si>
  <si>
    <t>VILA VERDE EZEQUIEL</t>
  </si>
  <si>
    <t>157094E</t>
  </si>
  <si>
    <t>GRATTON JEAN LUC</t>
  </si>
  <si>
    <t>157148N</t>
  </si>
  <si>
    <t>THIOT PHILIPPE</t>
  </si>
  <si>
    <t>157214K</t>
  </si>
  <si>
    <t>SOCKEEL AURORE</t>
  </si>
  <si>
    <t>DEVIL'S POOL CLUB</t>
  </si>
  <si>
    <t>157261L</t>
  </si>
  <si>
    <t>SAPOUMTZOGLOU ACHILLE</t>
  </si>
  <si>
    <t>157288Q</t>
  </si>
  <si>
    <t>FRAISSE PIERRE HENRI</t>
  </si>
  <si>
    <t>157289R</t>
  </si>
  <si>
    <t>MALIK HERVE</t>
  </si>
  <si>
    <t>157326G</t>
  </si>
  <si>
    <t>MINARDI ALAIN</t>
  </si>
  <si>
    <t>157347E</t>
  </si>
  <si>
    <t>PERICAUD ROLAND</t>
  </si>
  <si>
    <t>157539N</t>
  </si>
  <si>
    <t>CHALLEAT PAUL</t>
  </si>
  <si>
    <t>157540P</t>
  </si>
  <si>
    <t>FRANCOMME HENRI</t>
  </si>
  <si>
    <t>157542R</t>
  </si>
  <si>
    <t>GUIOT JEAN</t>
  </si>
  <si>
    <t>157544T</t>
  </si>
  <si>
    <t>LACONDAMINE MICHEL</t>
  </si>
  <si>
    <t>157702Q</t>
  </si>
  <si>
    <t>GALTIER JEAN LUC</t>
  </si>
  <si>
    <t>157793P</t>
  </si>
  <si>
    <t>BELGUERMI NICOLAS</t>
  </si>
  <si>
    <t>157854F</t>
  </si>
  <si>
    <t>STORME ANTOINE</t>
  </si>
  <si>
    <t>157879H</t>
  </si>
  <si>
    <t>MARTINEZ YOANN</t>
  </si>
  <si>
    <t>157880J</t>
  </si>
  <si>
    <t>BONTOUX SYLVIE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</si>
  <si>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</si>
  <si>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</si>
  <si>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</si>
  <si>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</si>
  <si>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</si>
  <si>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</si>
  <si>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</si>
  <si>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</si>
  <si>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</si>
  <si>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</si>
  <si>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158193Z</t>
  </si>
  <si>
    <t>REVERCHON BERNARD</t>
  </si>
  <si>
    <t>158255R</t>
  </si>
  <si>
    <t>LOPES ANDRE</t>
  </si>
  <si>
    <t>158395T</t>
  </si>
  <si>
    <t>HARE ROBERT</t>
  </si>
  <si>
    <t>159062T</t>
  </si>
  <si>
    <t>BABEL STEPHANIE</t>
  </si>
  <si>
    <t>159063V</t>
  </si>
  <si>
    <t>ARNAUD JEAN PHILIPPE</t>
  </si>
  <si>
    <t>159064W</t>
  </si>
  <si>
    <t>SOCKEEL YANNICK</t>
  </si>
  <si>
    <t>159065X</t>
  </si>
  <si>
    <t>SOCKEEL MARIE PIERRE</t>
  </si>
  <si>
    <t>159104P</t>
  </si>
  <si>
    <t>CAZANAVE SANDRINE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</si>
  <si>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</si>
  <si>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</si>
  <si>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</si>
  <si>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</si>
  <si>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</si>
  <si>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</si>
  <si>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</si>
  <si>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</si>
  <si>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</si>
  <si>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</si>
  <si>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</si>
  <si>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</si>
  <si>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</si>
  <si>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</si>
  <si>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</si>
  <si>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</si>
  <si>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</si>
  <si>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</si>
  <si>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</si>
  <si>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</si>
  <si>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</si>
  <si>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</si>
  <si>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</si>
  <si>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</si>
  <si>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</si>
  <si>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</si>
  <si>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</si>
  <si>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</si>
  <si>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</si>
  <si>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</si>
  <si>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</si>
  <si>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</si>
  <si>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159763F</t>
  </si>
  <si>
    <t>CAILLON ANNE CLAIRE</t>
  </si>
  <si>
    <t>159765H</t>
  </si>
  <si>
    <t>DOMAS SOPHIE</t>
  </si>
  <si>
    <t>159766J</t>
  </si>
  <si>
    <t>MARON ALAIN</t>
  </si>
  <si>
    <t>159769M</t>
  </si>
  <si>
    <t>LAMRANI MEHDI</t>
  </si>
  <si>
    <t>159789J</t>
  </si>
  <si>
    <t>BACHELET DANIEL</t>
  </si>
  <si>
    <t>159809F</t>
  </si>
  <si>
    <t>FELIX RENE</t>
  </si>
  <si>
    <t>159822V</t>
  </si>
  <si>
    <t>RAMOND VANESSA</t>
  </si>
  <si>
    <t>159858J</t>
  </si>
  <si>
    <t>THANH TRAN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</si>
  <si>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</si>
  <si>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</si>
  <si>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</si>
  <si>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</si>
  <si>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</si>
  <si>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</si>
  <si>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</si>
  <si>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</si>
  <si>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</si>
  <si>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</si>
  <si>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160236V</t>
  </si>
  <si>
    <t>LE GOFF THIERRY</t>
  </si>
  <si>
    <t>160592G</t>
  </si>
  <si>
    <t>BERNARDO ALAIN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</si>
  <si>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</si>
  <si>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</si>
  <si>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</si>
  <si>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</si>
  <si>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</si>
  <si>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</si>
  <si>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</si>
  <si>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</si>
  <si>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</si>
  <si>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</si>
  <si>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</si>
  <si>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</si>
  <si>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160742V</t>
  </si>
  <si>
    <t>JOUBERT ERIC</t>
  </si>
  <si>
    <t>160782N</t>
  </si>
  <si>
    <t>TESTUD FABIAN</t>
  </si>
  <si>
    <t>160785R</t>
  </si>
  <si>
    <t>CORREIA ROGER</t>
  </si>
  <si>
    <t>160877R</t>
  </si>
  <si>
    <t>BOULADE COLETTE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</si>
  <si>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</si>
  <si>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</si>
  <si>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</si>
  <si>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</si>
  <si>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</si>
  <si>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</si>
  <si>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</si>
  <si>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</si>
  <si>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</si>
  <si>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</si>
  <si>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</si>
  <si>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</si>
  <si>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</si>
  <si>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</si>
  <si>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161105P</t>
  </si>
  <si>
    <t>BAUMANN CLAUDE</t>
  </si>
  <si>
    <t>161258F</t>
  </si>
  <si>
    <t>ADON DE LATHIEPAUD MARC</t>
  </si>
  <si>
    <t>161322A</t>
  </si>
  <si>
    <t>PONTONNIER ANNIE</t>
  </si>
  <si>
    <t>161384S</t>
  </si>
  <si>
    <t>CADET DAVID CHRISTOPHER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</si>
  <si>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</si>
  <si>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</si>
  <si>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</si>
  <si>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</si>
  <si>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</si>
  <si>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</si>
  <si>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</si>
  <si>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</si>
  <si>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162532Q</t>
  </si>
  <si>
    <t>ARTICO JOEL</t>
  </si>
  <si>
    <t>162579R</t>
  </si>
  <si>
    <t>BREGRE MAELYS</t>
  </si>
  <si>
    <t>162580S</t>
  </si>
  <si>
    <t>BREGRE LILOU</t>
  </si>
  <si>
    <t>162644M</t>
  </si>
  <si>
    <t>BOUZOUZOU HAMID</t>
  </si>
  <si>
    <t>162697V</t>
  </si>
  <si>
    <t>FAYOLLE GUY</t>
  </si>
  <si>
    <t>162698W</t>
  </si>
  <si>
    <t>KUHN JAMES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</si>
  <si>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</si>
  <si>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</si>
  <si>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</si>
  <si>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</si>
  <si>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</si>
  <si>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</si>
  <si>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</si>
  <si>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</si>
  <si>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</si>
  <si>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</si>
  <si>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</si>
  <si>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</si>
  <si>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</si>
  <si>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</si>
  <si>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</si>
  <si>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</si>
  <si>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</si>
  <si>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</si>
  <si>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</si>
  <si>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</si>
  <si>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163046Z</t>
  </si>
  <si>
    <t>PAPET PATRICK</t>
  </si>
  <si>
    <t>163116A</t>
  </si>
  <si>
    <t>MAUDUIT DAVID</t>
  </si>
  <si>
    <t>163132S</t>
  </si>
  <si>
    <t>PERUS ERIC ALAIN</t>
  </si>
  <si>
    <t>163159X</t>
  </si>
  <si>
    <t>LUPO VITO</t>
  </si>
  <si>
    <t>163244P</t>
  </si>
  <si>
    <t>PREVOST PATRICK</t>
  </si>
  <si>
    <t>163262J</t>
  </si>
  <si>
    <t>MOUGIN PIERRE</t>
  </si>
  <si>
    <t>163282F</t>
  </si>
  <si>
    <t>AARAB LAHOUSINE</t>
  </si>
  <si>
    <t>163317T</t>
  </si>
  <si>
    <t>SCHOCK ALAIN</t>
  </si>
  <si>
    <t>163345Z</t>
  </si>
  <si>
    <t>GIRARDON ROLAND</t>
  </si>
  <si>
    <t>163504X</t>
  </si>
  <si>
    <t>DELORME STEPHANE</t>
  </si>
  <si>
    <t>163554B</t>
  </si>
  <si>
    <t>AGNEL FLORENT</t>
  </si>
  <si>
    <t>163592S</t>
  </si>
  <si>
    <t>BENABDESSELAM YASSINE</t>
  </si>
  <si>
    <t>163670C</t>
  </si>
  <si>
    <t>HEDOUIN HENRI</t>
  </si>
  <si>
    <t>163728Q</t>
  </si>
  <si>
    <t>JACOULOT CHRISTIAN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</si>
  <si>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</si>
  <si>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</si>
  <si>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</si>
  <si>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</si>
  <si>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</si>
  <si>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</si>
  <si>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</si>
  <si>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</si>
  <si>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</si>
  <si>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</si>
  <si>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</si>
  <si>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</si>
  <si>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</si>
  <si>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</si>
  <si>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</si>
  <si>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</si>
  <si>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164144S</t>
  </si>
  <si>
    <t>MARCON JEAN YVES</t>
  </si>
  <si>
    <t>164148X</t>
  </si>
  <si>
    <t>GODINOT THIERRY</t>
  </si>
  <si>
    <t>164150Z</t>
  </si>
  <si>
    <t>TIOLLIER BRUNO</t>
  </si>
  <si>
    <t>164151A</t>
  </si>
  <si>
    <t>GAUDRY PHILIPPE</t>
  </si>
  <si>
    <t>164274J</t>
  </si>
  <si>
    <t>BARIZZA DANIEL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</si>
  <si>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</si>
  <si>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</si>
  <si>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</si>
  <si>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</si>
  <si>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</si>
  <si>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</si>
  <si>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</si>
  <si>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</si>
  <si>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</si>
  <si>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</si>
  <si>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164726A</t>
  </si>
  <si>
    <t>ASTIC JULIAN</t>
  </si>
  <si>
    <t>164727B</t>
  </si>
  <si>
    <t>ABBO SEBASTIAN</t>
  </si>
  <si>
    <t>164728C</t>
  </si>
  <si>
    <t>DEMELLIER STEPHANE</t>
  </si>
  <si>
    <t>164764R</t>
  </si>
  <si>
    <t>BERNARD MAZZURCO MICHEL</t>
  </si>
  <si>
    <t>164853N</t>
  </si>
  <si>
    <t>BOUVAT DANIEL</t>
  </si>
  <si>
    <t>164855Q</t>
  </si>
  <si>
    <t>BURLET JEAN PAUL</t>
  </si>
  <si>
    <t>164856R</t>
  </si>
  <si>
    <t>CAMOUT GILBERT</t>
  </si>
  <si>
    <t>164859V</t>
  </si>
  <si>
    <t>TERMOZ ROBERT</t>
  </si>
  <si>
    <t>165321X</t>
  </si>
  <si>
    <t>STEENHAUT CLEMENTINE</t>
  </si>
  <si>
    <t>165809C</t>
  </si>
  <si>
    <t>FREYBURGER RICHARD</t>
  </si>
  <si>
    <t>165810D</t>
  </si>
  <si>
    <t>KOOMEN PETRUS</t>
  </si>
  <si>
    <t>165837H</t>
  </si>
  <si>
    <t>FLORET MARCELLE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</si>
  <si>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</si>
  <si>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</si>
  <si>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</si>
  <si>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</si>
  <si>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</si>
  <si>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</si>
  <si>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</si>
  <si>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</si>
  <si>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</si>
  <si>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</si>
  <si>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</si>
  <si>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</si>
  <si>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</si>
  <si>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</si>
  <si>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</si>
  <si>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</si>
  <si>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</si>
  <si>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</si>
  <si>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</si>
  <si>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</si>
  <si>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</si>
  <si>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</si>
  <si>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166117M</t>
  </si>
  <si>
    <t>YAZMADJIAN SONIA</t>
  </si>
  <si>
    <t>166237S</t>
  </si>
  <si>
    <t>PAQUIER SILVERE</t>
  </si>
  <si>
    <t>166368K</t>
  </si>
  <si>
    <t>FERRIOL PATRICE</t>
  </si>
  <si>
    <t>166428A</t>
  </si>
  <si>
    <t>IMBERT ELVIS</t>
  </si>
  <si>
    <t>166436J</t>
  </si>
  <si>
    <t>DUFOUR CEDRIC</t>
  </si>
  <si>
    <t>166503G</t>
  </si>
  <si>
    <t>HEDOUIN DOMINIQUE</t>
  </si>
  <si>
    <t>166506K</t>
  </si>
  <si>
    <t>JACQUEMIN ELISABETH</t>
  </si>
  <si>
    <t>166507L</t>
  </si>
  <si>
    <t>LYET JEAN PAUL</t>
  </si>
  <si>
    <t>166509N</t>
  </si>
  <si>
    <t>REBOUL PATRICK</t>
  </si>
  <si>
    <t>166510P</t>
  </si>
  <si>
    <t>ROBERT PIERRE</t>
  </si>
  <si>
    <t>166547E</t>
  </si>
  <si>
    <t>GOUJON VINCENT</t>
  </si>
  <si>
    <t>166631W</t>
  </si>
  <si>
    <t>BENSACQ BONTOUX ALICIA</t>
  </si>
  <si>
    <t>166637C</t>
  </si>
  <si>
    <t>MISCHLER BORIS</t>
  </si>
  <si>
    <t>166690K</t>
  </si>
  <si>
    <t>MARTINEZ CHRISTOPHE</t>
  </si>
  <si>
    <t>166692M</t>
  </si>
  <si>
    <t>BAYON BRUNO</t>
  </si>
  <si>
    <t>166704A</t>
  </si>
  <si>
    <t>FOUGEROL SESTIER JESSICA</t>
  </si>
  <si>
    <t>166742R</t>
  </si>
  <si>
    <t>BEDDOUCHE GHALI</t>
  </si>
  <si>
    <t>166783L</t>
  </si>
  <si>
    <t>FANET HERVE</t>
  </si>
  <si>
    <t>166844C</t>
  </si>
  <si>
    <t>FLOCH JULIEN</t>
  </si>
  <si>
    <t>166881S</t>
  </si>
  <si>
    <t>FERRO BRUNO</t>
  </si>
  <si>
    <t>166911A</t>
  </si>
  <si>
    <t>BOTU MATHIEU</t>
  </si>
  <si>
    <t>167082L</t>
  </si>
  <si>
    <t>ANDRIAMPININA NOMENA MARYSE</t>
  </si>
  <si>
    <t>167191E</t>
  </si>
  <si>
    <t>DELAYE XAVIER</t>
  </si>
  <si>
    <t>167215F</t>
  </si>
  <si>
    <t>BERNARD MAZZURCO MORGANE</t>
  </si>
  <si>
    <t>167278Z</t>
  </si>
  <si>
    <t>BURNET EVAN</t>
  </si>
  <si>
    <t>167287J</t>
  </si>
  <si>
    <t>CHEROUANA FARID</t>
  </si>
  <si>
    <t>167373C</t>
  </si>
  <si>
    <t>GIRAUD MICHEL</t>
  </si>
  <si>
    <t>167374D</t>
  </si>
  <si>
    <t>MAZOYER VALERIE</t>
  </si>
  <si>
    <t>167378H</t>
  </si>
  <si>
    <t>CARREAU DANIEL</t>
  </si>
  <si>
    <t>167410S</t>
  </si>
  <si>
    <t>BURNET LUC</t>
  </si>
  <si>
    <t>167507Y</t>
  </si>
  <si>
    <t>BEDDOUCHE MOHAMED</t>
  </si>
  <si>
    <t>167624A</t>
  </si>
  <si>
    <t>CUGERONE BERNARD</t>
  </si>
  <si>
    <t>167667X</t>
  </si>
  <si>
    <t>MAURE STEPHANE</t>
  </si>
  <si>
    <t>167668Y</t>
  </si>
  <si>
    <t>BERRAUD LIAM</t>
  </si>
  <si>
    <t>167790F</t>
  </si>
  <si>
    <t>GAMBU KINA LOUNA</t>
  </si>
  <si>
    <t>167791G</t>
  </si>
  <si>
    <t>RIZZA MAGALI</t>
  </si>
  <si>
    <t>167794K</t>
  </si>
  <si>
    <t>MELLADO KYLLIAN</t>
  </si>
  <si>
    <t>167795L</t>
  </si>
  <si>
    <t>DUSSABLE MARC ALEXANDRE</t>
  </si>
  <si>
    <t>167951F</t>
  </si>
  <si>
    <t>CLEMENT FABRICE</t>
  </si>
  <si>
    <t>167952G</t>
  </si>
  <si>
    <t>CABROL DAVID</t>
  </si>
  <si>
    <t>168033V</t>
  </si>
  <si>
    <t>YGRIE BLEUETTE</t>
  </si>
  <si>
    <t>168034W</t>
  </si>
  <si>
    <t>YGRIE FABRICE</t>
  </si>
  <si>
    <t>168106Z</t>
  </si>
  <si>
    <t>ROUSSEAU JOSE</t>
  </si>
  <si>
    <t>168150X</t>
  </si>
  <si>
    <t>MELLADO LAURENT</t>
  </si>
  <si>
    <t>168418N</t>
  </si>
  <si>
    <t>MEYRIGNAC LAURE LINE</t>
  </si>
  <si>
    <t>168517W</t>
  </si>
  <si>
    <t>DUMAS PHILIPPE</t>
  </si>
  <si>
    <t>168520Z</t>
  </si>
  <si>
    <t>GRILLET CHRISTIAN</t>
  </si>
  <si>
    <t>168618F</t>
  </si>
  <si>
    <t>MARCHAND MICHEL</t>
  </si>
  <si>
    <t>168624M</t>
  </si>
  <si>
    <t>CHARLES DENIS</t>
  </si>
  <si>
    <t>168625N</t>
  </si>
  <si>
    <t>GUIBERT DANIELLE</t>
  </si>
  <si>
    <t>168626P</t>
  </si>
  <si>
    <t>DAMOIS OLIVIER</t>
  </si>
  <si>
    <t>168644J</t>
  </si>
  <si>
    <t>ABONNENC GAEL</t>
  </si>
  <si>
    <t>168650Q</t>
  </si>
  <si>
    <t>ROBIN GUY</t>
  </si>
  <si>
    <t>168651R</t>
  </si>
  <si>
    <t>BUATOIS PATRICE</t>
  </si>
  <si>
    <t>168683B</t>
  </si>
  <si>
    <t>BOUDET ALAIN</t>
  </si>
  <si>
    <t>168709E</t>
  </si>
  <si>
    <t>TREYVAUD DAMIEN</t>
  </si>
  <si>
    <t>168713J</t>
  </si>
  <si>
    <t>CARREZ LAURENT</t>
  </si>
  <si>
    <t>168715L</t>
  </si>
  <si>
    <t>ROLLAND JEROME</t>
  </si>
  <si>
    <t>168716M</t>
  </si>
  <si>
    <t>JACQUEMIN PHILIPPE</t>
  </si>
  <si>
    <t>168717N</t>
  </si>
  <si>
    <t>GUILLOTTE BERNARD</t>
  </si>
  <si>
    <t>168718P</t>
  </si>
  <si>
    <t>RAGUIN PATRICK</t>
  </si>
  <si>
    <t>168719Q</t>
  </si>
  <si>
    <t>THANH VU</t>
  </si>
  <si>
    <t>168720R</t>
  </si>
  <si>
    <t>THABUIS YOHANN</t>
  </si>
  <si>
    <t>168721S</t>
  </si>
  <si>
    <t>DREVOUS YVES</t>
  </si>
  <si>
    <t>168758H</t>
  </si>
  <si>
    <t>DOUYERE GERARD</t>
  </si>
  <si>
    <t>168772Y</t>
  </si>
  <si>
    <t>VAN UYTVINCK ERIC</t>
  </si>
  <si>
    <t>168773Z</t>
  </si>
  <si>
    <t>SELLIER SYLVAIN</t>
  </si>
  <si>
    <t>168774A</t>
  </si>
  <si>
    <t>BESSON STEPHANIE</t>
  </si>
  <si>
    <t>168861V</t>
  </si>
  <si>
    <t>CHARLET CELINE</t>
  </si>
  <si>
    <t>168888Z</t>
  </si>
  <si>
    <t>FERRETTI ALEXIS</t>
  </si>
  <si>
    <t>168889A</t>
  </si>
  <si>
    <t>ROBIN JEAN PIERRE</t>
  </si>
  <si>
    <t>168895G</t>
  </si>
  <si>
    <t>DEQUIDT MICHELE</t>
  </si>
  <si>
    <t>168896H</t>
  </si>
  <si>
    <t>DEQUIDT JOSEPH</t>
  </si>
  <si>
    <t>168937C</t>
  </si>
  <si>
    <t>MARINEAU DELPHINE</t>
  </si>
  <si>
    <t>169013K</t>
  </si>
  <si>
    <t>BLETON THOMAS</t>
  </si>
  <si>
    <t>169017P</t>
  </si>
  <si>
    <t>THEVENON PATRICE</t>
  </si>
  <si>
    <t>169019R</t>
  </si>
  <si>
    <t>LEININGER MIKAEL</t>
  </si>
  <si>
    <t>169021T</t>
  </si>
  <si>
    <t>BROSSE CARL</t>
  </si>
  <si>
    <t>169026Z</t>
  </si>
  <si>
    <t>IANNELLO ALEXANDRE</t>
  </si>
  <si>
    <t>169034H</t>
  </si>
  <si>
    <t>VANDOMME ERIC</t>
  </si>
  <si>
    <t>169035J</t>
  </si>
  <si>
    <t>TOUFIKI MOUNIR</t>
  </si>
  <si>
    <t>169036K</t>
  </si>
  <si>
    <t>JACQUEMONT YOHANN</t>
  </si>
  <si>
    <t>169038M</t>
  </si>
  <si>
    <t>JACQUOT DAVID</t>
  </si>
  <si>
    <t>169039N</t>
  </si>
  <si>
    <t>COITTE DELPHINE</t>
  </si>
  <si>
    <t>169041Q</t>
  </si>
  <si>
    <t>DAMBRY JEAN MARC</t>
  </si>
  <si>
    <t>169052C</t>
  </si>
  <si>
    <t>BOZON MARYLINE</t>
  </si>
  <si>
    <t>169053D</t>
  </si>
  <si>
    <t>GUILLEMOT ANNE MARIE</t>
  </si>
  <si>
    <t>169054E</t>
  </si>
  <si>
    <t>DUC SOZIC</t>
  </si>
  <si>
    <t>169060L</t>
  </si>
  <si>
    <t>QUENET CHRISTOPHE</t>
  </si>
  <si>
    <t>169068V</t>
  </si>
  <si>
    <t>BINETRUY PASCAL</t>
  </si>
  <si>
    <t>169082K</t>
  </si>
  <si>
    <t>ARGOUD ALAIN</t>
  </si>
  <si>
    <t>169097B</t>
  </si>
  <si>
    <t>GOUINGUENET ANTONIN</t>
  </si>
  <si>
    <t>169122D</t>
  </si>
  <si>
    <t>PHILIP FRANCOIS</t>
  </si>
  <si>
    <t>169124F</t>
  </si>
  <si>
    <t>PONT VALERIE</t>
  </si>
  <si>
    <t>169125G</t>
  </si>
  <si>
    <t>DONNADIEU VIRGINIE</t>
  </si>
  <si>
    <t>169150J</t>
  </si>
  <si>
    <t>BEAUFILS NAOMI</t>
  </si>
  <si>
    <t>169151K</t>
  </si>
  <si>
    <t>MURE VIRGINIE</t>
  </si>
  <si>
    <t>169153M</t>
  </si>
  <si>
    <t>ROSINSKI JEAN LUC</t>
  </si>
  <si>
    <t>169156Q</t>
  </si>
  <si>
    <t>JACQUIER JEAN BAPTISTE</t>
  </si>
  <si>
    <t>169157R</t>
  </si>
  <si>
    <t>CARAI MANY</t>
  </si>
  <si>
    <t>169160V</t>
  </si>
  <si>
    <t>NAMBOTIN PHILIPPE</t>
  </si>
  <si>
    <t>169175L</t>
  </si>
  <si>
    <t>BONNEL PIERRE</t>
  </si>
  <si>
    <t>169176M</t>
  </si>
  <si>
    <t>MAUGERI PIERRE</t>
  </si>
  <si>
    <t>169177N</t>
  </si>
  <si>
    <t>MASCHIO JEAN CLAUDE</t>
  </si>
  <si>
    <t>169178P</t>
  </si>
  <si>
    <t>ROBERT GERARD</t>
  </si>
  <si>
    <t>169179Q</t>
  </si>
  <si>
    <t>BONILLA JONATAN</t>
  </si>
  <si>
    <t>169232Y</t>
  </si>
  <si>
    <t>BARONCHELLI RENE</t>
  </si>
  <si>
    <t>169233Z</t>
  </si>
  <si>
    <t>JONQUOUX DIDIER</t>
  </si>
  <si>
    <t>169257A</t>
  </si>
  <si>
    <t>DUCARRE LAURA</t>
  </si>
  <si>
    <t>169292N</t>
  </si>
  <si>
    <t>CORRING STUART</t>
  </si>
  <si>
    <t>169312K</t>
  </si>
  <si>
    <t>BINAND SERGE</t>
  </si>
  <si>
    <t>169322W</t>
  </si>
  <si>
    <t>POHERANCE MATHILDE</t>
  </si>
  <si>
    <t>169383M</t>
  </si>
  <si>
    <t>ZARTARIAN EDOUARD</t>
  </si>
  <si>
    <t>169384N</t>
  </si>
  <si>
    <t>DELQUINY FRANCIS</t>
  </si>
  <si>
    <t>169391W</t>
  </si>
  <si>
    <t>JACQUES CLAUDE</t>
  </si>
  <si>
    <t>169394Z</t>
  </si>
  <si>
    <t>LENFANT GERARD</t>
  </si>
  <si>
    <t>169396B</t>
  </si>
  <si>
    <t>BLANCKAERT GERALDINE</t>
  </si>
  <si>
    <t>169409Q</t>
  </si>
  <si>
    <t>ALLARD BRYAN</t>
  </si>
  <si>
    <t>169493G</t>
  </si>
  <si>
    <t>SOUS THOMAS</t>
  </si>
  <si>
    <t>169515F</t>
  </si>
  <si>
    <t>ROUSSEAU SAMUEL</t>
  </si>
  <si>
    <t>169529W</t>
  </si>
  <si>
    <t>BELLETON FREDERIC</t>
  </si>
  <si>
    <t>169541J</t>
  </si>
  <si>
    <t>LEROY PATRICK</t>
  </si>
  <si>
    <t>169555Z</t>
  </si>
  <si>
    <t>BEZIE ROMAIN</t>
  </si>
  <si>
    <t>145234Y</t>
  </si>
  <si>
    <t>MERMILLOD BLARDET FRANCK</t>
  </si>
  <si>
    <t>Association du lake Pub 74</t>
  </si>
  <si>
    <t>NC</t>
  </si>
  <si>
    <t>CF</t>
  </si>
  <si>
    <t>RF</t>
  </si>
  <si>
    <t>COMITE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</si>
  <si>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</si>
  <si>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</si>
  <si>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</si>
  <si>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</si>
  <si>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</si>
  <si>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</si>
  <si>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</si>
  <si>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</si>
  <si>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</si>
  <si>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</si>
  <si>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</si>
  <si>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</si>
  <si>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2018/2019</t>
  </si>
  <si>
    <t>2019/2020</t>
  </si>
  <si>
    <t>2020/2021</t>
  </si>
  <si>
    <t>2021/2022</t>
  </si>
  <si>
    <t>Veyre Monton</t>
  </si>
  <si>
    <t>Vulcain 8 pool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</si>
  <si>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</si>
  <si>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</si>
  <si>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</si>
  <si>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</si>
  <si>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</si>
  <si>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</si>
  <si>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</si>
  <si>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</si>
  <si>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</si>
  <si>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</si>
  <si>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</si>
  <si>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</si>
  <si>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</si>
  <si>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</si>
  <si>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</si>
  <si>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</si>
  <si>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PONT de CHERUY</t>
  </si>
  <si>
    <t>CHAMBERY</t>
  </si>
  <si>
    <t>BOURG EN BRESSE</t>
  </si>
  <si>
    <t>BELLEGARDE SUR VALSERINE</t>
  </si>
  <si>
    <t>CLARAFONT-ARCINE</t>
  </si>
  <si>
    <t>EVIAN les BAINS</t>
  </si>
  <si>
    <t>BESAYES</t>
  </si>
  <si>
    <t>MARSANNE</t>
  </si>
  <si>
    <t>BOURG LES VALENCE</t>
  </si>
  <si>
    <t>BEAUREGARD</t>
  </si>
  <si>
    <t xml:space="preserve"> SEVRIER</t>
  </si>
  <si>
    <t>NYONS</t>
  </si>
  <si>
    <t>LYON</t>
  </si>
  <si>
    <t>R4</t>
  </si>
  <si>
    <t>R5</t>
  </si>
  <si>
    <t>Sun'S</t>
  </si>
  <si>
    <t>VILLEFRANCHE</t>
  </si>
  <si>
    <t>AUVERGNE-RHÔNE-ALPES</t>
  </si>
  <si>
    <t>R</t>
  </si>
  <si>
    <t>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</si>
</sst>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5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22"/>
      <name val="Comic Sans MS"/>
      <family val="4"/>
    </font>
    <font>
      <b/>
      <sz val="14"/>
      <color rgb="FF0000FF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9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1" fillId="12" borderId="19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17" xfId="0" quotePrefix="1" applyFont="1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3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3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left" vertical="center"/>
      <protection hidden="1"/>
    </xf>
    <xf numFmtId="0" fontId="5" fillId="7" borderId="3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7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11" borderId="38" xfId="0" applyFont="1" applyFill="1" applyBorder="1" applyAlignment="1" applyProtection="1">
      <alignment horizontal="center" vertical="center"/>
      <protection hidden="1"/>
    </xf>
    <xf numFmtId="0" fontId="5" fillId="11" borderId="39" xfId="0" applyFont="1" applyFill="1" applyBorder="1" applyAlignment="1" applyProtection="1">
      <alignment horizontal="center" vertical="center"/>
      <protection hidden="1"/>
    </xf>
    <xf numFmtId="0" fontId="5" fillId="11" borderId="40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32" xfId="0" applyFont="1" applyFill="1" applyBorder="1" applyAlignment="1" applyProtection="1">
      <alignment horizontal="center" vertical="center"/>
      <protection hidden="1"/>
    </xf>
    <xf numFmtId="0" fontId="5" fillId="13" borderId="38" xfId="0" applyFont="1" applyFill="1" applyBorder="1" applyAlignment="1" applyProtection="1">
      <alignment horizontal="center" vertical="center"/>
      <protection hidden="1"/>
    </xf>
    <xf numFmtId="0" fontId="5" fillId="13" borderId="39" xfId="0" applyFont="1" applyFill="1" applyBorder="1" applyAlignment="1" applyProtection="1">
      <alignment horizontal="center" vertical="center"/>
      <protection hidden="1"/>
    </xf>
    <xf numFmtId="0" fontId="5" fillId="13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7" xfId="0" quotePrefix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locked="0" hidden="1"/>
    </xf>
    <xf numFmtId="16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164" fontId="2" fillId="0" borderId="3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6" fillId="10" borderId="44" xfId="0" applyFont="1" applyFill="1" applyBorder="1" applyAlignment="1" applyProtection="1">
      <alignment horizontal="center" vertical="center"/>
      <protection hidden="1"/>
    </xf>
    <xf numFmtId="0" fontId="6" fillId="10" borderId="15" xfId="0" applyFont="1" applyFill="1" applyBorder="1" applyAlignment="1" applyProtection="1">
      <alignment horizontal="center" vertical="center"/>
      <protection hidden="1"/>
    </xf>
    <xf numFmtId="0" fontId="6" fillId="10" borderId="45" xfId="0" applyFont="1" applyFill="1" applyBorder="1" applyAlignment="1" applyProtection="1">
      <alignment horizontal="center" vertical="center"/>
      <protection hidden="1"/>
    </xf>
    <xf numFmtId="0" fontId="6" fillId="10" borderId="1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locked="0" hidden="1"/>
    </xf>
    <xf numFmtId="0" fontId="8" fillId="0" borderId="17" xfId="0" quotePrefix="1" applyFont="1" applyFill="1" applyBorder="1" applyAlignment="1" applyProtection="1">
      <alignment horizontal="center" vertical="center"/>
      <protection locked="0" hidden="1"/>
    </xf>
    <xf numFmtId="0" fontId="8" fillId="10" borderId="25" xfId="0" applyFont="1" applyFill="1" applyBorder="1" applyAlignment="1" applyProtection="1">
      <alignment horizontal="center" vertical="center"/>
      <protection locked="0" hidden="1"/>
    </xf>
    <xf numFmtId="0" fontId="8" fillId="10" borderId="17" xfId="0" quotePrefix="1" applyFont="1" applyFill="1" applyBorder="1" applyAlignment="1" applyProtection="1">
      <alignment horizontal="center" vertical="center"/>
      <protection locked="0" hidden="1"/>
    </xf>
    <xf numFmtId="0" fontId="5" fillId="10" borderId="36" xfId="0" applyFont="1" applyFill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8" fillId="10" borderId="25" xfId="0" applyFont="1" applyFill="1" applyBorder="1" applyAlignment="1" applyProtection="1">
      <alignment horizontal="center" vertical="center"/>
      <protection hidden="1"/>
    </xf>
    <xf numFmtId="0" fontId="8" fillId="10" borderId="17" xfId="0" quotePrefix="1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4" borderId="17" xfId="0" applyNumberFormat="1" applyFont="1" applyFill="1" applyBorder="1" applyAlignment="1" applyProtection="1">
      <alignment horizontal="center" vertical="center"/>
    </xf>
    <xf numFmtId="0" fontId="8" fillId="0" borderId="58" xfId="0" quotePrefix="1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23" fillId="0" borderId="19" xfId="0" applyNumberFormat="1" applyFont="1" applyBorder="1" applyAlignment="1" applyProtection="1">
      <alignment horizontal="center" vertical="center"/>
      <protection hidden="1"/>
    </xf>
    <xf numFmtId="0" fontId="23" fillId="17" borderId="19" xfId="0" applyNumberFormat="1" applyFont="1" applyFill="1" applyBorder="1" applyAlignment="1" applyProtection="1">
      <alignment horizontal="center" vertical="center"/>
      <protection hidden="1"/>
    </xf>
    <xf numFmtId="0" fontId="23" fillId="18" borderId="19" xfId="0" applyNumberFormat="1" applyFont="1" applyFill="1" applyBorder="1" applyAlignment="1" applyProtection="1">
      <alignment horizontal="center" vertical="center"/>
      <protection hidden="1"/>
    </xf>
    <xf numFmtId="0" fontId="7" fillId="15" borderId="5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5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50" xfId="0" applyFont="1" applyFill="1" applyBorder="1" applyAlignment="1">
      <alignment horizontal="center" vertical="center"/>
    </xf>
    <xf numFmtId="0" fontId="11" fillId="14" borderId="51" xfId="0" applyFont="1" applyFill="1" applyBorder="1" applyAlignment="1">
      <alignment horizontal="center" vertical="center"/>
    </xf>
    <xf numFmtId="0" fontId="11" fillId="14" borderId="52" xfId="0" applyFont="1" applyFill="1" applyBorder="1" applyAlignment="1">
      <alignment horizontal="center" vertical="center"/>
    </xf>
    <xf numFmtId="0" fontId="14" fillId="5" borderId="53" xfId="0" applyFont="1" applyFill="1" applyBorder="1" applyAlignment="1" applyProtection="1">
      <alignment horizontal="center" vertical="center"/>
    </xf>
    <xf numFmtId="0" fontId="14" fillId="5" borderId="54" xfId="0" applyFont="1" applyFill="1" applyBorder="1" applyAlignment="1" applyProtection="1">
      <alignment horizontal="center" vertical="center"/>
    </xf>
    <xf numFmtId="0" fontId="14" fillId="4" borderId="53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5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11" borderId="25" xfId="0" applyFont="1" applyFill="1" applyBorder="1" applyAlignment="1" applyProtection="1">
      <alignment horizontal="center" vertical="center"/>
      <protection hidden="1"/>
    </xf>
    <xf numFmtId="0" fontId="9" fillId="11" borderId="17" xfId="0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>
      <alignment horizontal="center" vertical="center"/>
      <protection hidden="1"/>
    </xf>
    <xf numFmtId="0" fontId="7" fillId="10" borderId="55" xfId="0" applyFont="1" applyFill="1" applyBorder="1" applyAlignment="1" applyProtection="1">
      <alignment horizontal="center" vertical="center"/>
      <protection hidden="1"/>
    </xf>
    <xf numFmtId="0" fontId="7" fillId="10" borderId="56" xfId="0" applyFont="1" applyFill="1" applyBorder="1" applyAlignment="1" applyProtection="1">
      <alignment horizontal="center" vertical="center"/>
      <protection hidden="1"/>
    </xf>
    <xf numFmtId="0" fontId="7" fillId="10" borderId="57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3" fillId="17" borderId="19" xfId="0" applyFont="1" applyFill="1" applyBorder="1" applyAlignment="1" applyProtection="1">
      <alignment horizontal="center" vertical="center"/>
      <protection hidden="1"/>
    </xf>
    <xf numFmtId="0" fontId="23" fillId="18" borderId="19" xfId="0" applyFont="1" applyFill="1" applyBorder="1" applyAlignment="1" applyProtection="1">
      <alignment horizontal="center" vertical="center"/>
      <protection hidden="1"/>
    </xf>
    <xf numFmtId="0" fontId="0" fillId="9" borderId="59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22" fillId="7" borderId="54" xfId="0" applyFont="1" applyFill="1" applyBorder="1" applyAlignment="1">
      <alignment horizontal="center"/>
    </xf>
  </cellXfs>
  <cellStyles count="1">
    <cellStyle name="Normal" xfId="0" builtinId="0"/>
  </cellStyles>
  <dxfs count="24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180975</xdr:rowOff>
        </xdr:from>
        <xdr:to>
          <xdr:col>11</xdr:col>
          <xdr:colOff>1590675</xdr:colOff>
          <xdr:row>14</xdr:row>
          <xdr:rowOff>142875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180975</xdr:rowOff>
        </xdr:from>
        <xdr:to>
          <xdr:col>11</xdr:col>
          <xdr:colOff>1609725</xdr:colOff>
          <xdr:row>23</xdr:row>
          <xdr:rowOff>142875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180975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161925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264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261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283" name="Group 43"/>
        <xdr:cNvGrpSpPr>
          <a:grpSpLocks noChangeAspect="1"/>
        </xdr:cNvGrpSpPr>
      </xdr:nvGrpSpPr>
      <xdr:grpSpPr bwMode="auto">
        <a:xfrm>
          <a:off x="11395075" y="7267575"/>
          <a:ext cx="1479550" cy="1123950"/>
          <a:chOff x="1" y="767"/>
          <a:chExt cx="122" cy="114"/>
        </a:xfrm>
      </xdr:grpSpPr>
      <xdr:sp macro="" textlink="">
        <xdr:nvSpPr>
          <xdr:cNvPr id="10284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23</xdr:col>
      <xdr:colOff>266700</xdr:colOff>
      <xdr:row>18</xdr:row>
      <xdr:rowOff>110851</xdr:rowOff>
    </xdr:from>
    <xdr:to>
      <xdr:col>45</xdr:col>
      <xdr:colOff>201490</xdr:colOff>
      <xdr:row>21</xdr:row>
      <xdr:rowOff>279400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1800" y="6968851"/>
          <a:ext cx="2042990" cy="13115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25399</xdr:rowOff>
    </xdr:from>
    <xdr:to>
      <xdr:col>2</xdr:col>
      <xdr:colOff>25400</xdr:colOff>
      <xdr:row>2</xdr:row>
      <xdr:rowOff>349096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25399"/>
          <a:ext cx="1739900" cy="1085697"/>
        </a:xfrm>
        <a:prstGeom prst="rect">
          <a:avLst/>
        </a:prstGeom>
      </xdr:spPr>
    </xdr:pic>
    <xdr:clientData/>
  </xdr:twoCellAnchor>
  <xdr:twoCellAnchor editAs="oneCell">
    <xdr:from>
      <xdr:col>20</xdr:col>
      <xdr:colOff>355600</xdr:colOff>
      <xdr:row>0</xdr:row>
      <xdr:rowOff>38100</xdr:rowOff>
    </xdr:from>
    <xdr:to>
      <xdr:col>22</xdr:col>
      <xdr:colOff>472099</xdr:colOff>
      <xdr:row>2</xdr:row>
      <xdr:rowOff>355244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12500" y="38100"/>
          <a:ext cx="1729399" cy="1079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345" name="Group 81"/>
        <xdr:cNvGrpSpPr>
          <a:grpSpLocks/>
        </xdr:cNvGrpSpPr>
      </xdr:nvGrpSpPr>
      <xdr:grpSpPr bwMode="auto">
        <a:xfrm>
          <a:off x="9525" y="7267575"/>
          <a:ext cx="1476375" cy="1123950"/>
          <a:chOff x="1" y="763"/>
          <a:chExt cx="155" cy="118"/>
        </a:xfrm>
      </xdr:grpSpPr>
      <xdr:sp macro="" textlink="">
        <xdr:nvSpPr>
          <xdr:cNvPr id="11283" name="Rectangle 19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344" name="Group 80"/>
        <xdr:cNvGrpSpPr>
          <a:grpSpLocks/>
        </xdr:cNvGrpSpPr>
      </xdr:nvGrpSpPr>
      <xdr:grpSpPr bwMode="auto">
        <a:xfrm>
          <a:off x="11306175" y="7267575"/>
          <a:ext cx="1479550" cy="1123950"/>
          <a:chOff x="1152" y="763"/>
          <a:chExt cx="155" cy="118"/>
        </a:xfrm>
      </xdr:grpSpPr>
      <xdr:sp macro="" textlink="">
        <xdr:nvSpPr>
          <xdr:cNvPr id="11309" name="Rectangle 45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23</xdr:col>
      <xdr:colOff>317499</xdr:colOff>
      <xdr:row>18</xdr:row>
      <xdr:rowOff>127000</xdr:rowOff>
    </xdr:from>
    <xdr:to>
      <xdr:col>46</xdr:col>
      <xdr:colOff>9718</xdr:colOff>
      <xdr:row>21</xdr:row>
      <xdr:rowOff>279400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3699" y="6985000"/>
          <a:ext cx="2029019" cy="1295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0</xdr:rowOff>
    </xdr:from>
    <xdr:to>
      <xdr:col>2</xdr:col>
      <xdr:colOff>341110</xdr:colOff>
      <xdr:row>3</xdr:row>
      <xdr:rowOff>139700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0"/>
          <a:ext cx="2055610" cy="1282700"/>
        </a:xfrm>
        <a:prstGeom prst="rect">
          <a:avLst/>
        </a:prstGeom>
      </xdr:spPr>
    </xdr:pic>
    <xdr:clientData/>
  </xdr:twoCellAnchor>
  <xdr:twoCellAnchor editAs="oneCell">
    <xdr:from>
      <xdr:col>20</xdr:col>
      <xdr:colOff>228600</xdr:colOff>
      <xdr:row>0</xdr:row>
      <xdr:rowOff>38100</xdr:rowOff>
    </xdr:from>
    <xdr:to>
      <xdr:col>23</xdr:col>
      <xdr:colOff>0</xdr:colOff>
      <xdr:row>3</xdr:row>
      <xdr:rowOff>67970</xdr:rowOff>
    </xdr:to>
    <xdr:pic>
      <xdr:nvPicPr>
        <xdr:cNvPr id="26" name="Image 25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6600" y="38100"/>
          <a:ext cx="1879600" cy="1172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20518" name="Group 38"/>
        <xdr:cNvGrpSpPr>
          <a:grpSpLocks/>
        </xdr:cNvGrpSpPr>
      </xdr:nvGrpSpPr>
      <xdr:grpSpPr bwMode="auto">
        <a:xfrm>
          <a:off x="9525" y="7267575"/>
          <a:ext cx="1476375" cy="1123950"/>
          <a:chOff x="1" y="763"/>
          <a:chExt cx="155" cy="118"/>
        </a:xfrm>
      </xdr:grpSpPr>
      <xdr:sp macro="" textlink="">
        <xdr:nvSpPr>
          <xdr:cNvPr id="20484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485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0486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20519" name="Group 39"/>
        <xdr:cNvGrpSpPr>
          <a:grpSpLocks/>
        </xdr:cNvGrpSpPr>
      </xdr:nvGrpSpPr>
      <xdr:grpSpPr bwMode="auto">
        <a:xfrm>
          <a:off x="11788775" y="7267575"/>
          <a:ext cx="1479550" cy="1123950"/>
          <a:chOff x="1152" y="763"/>
          <a:chExt cx="155" cy="118"/>
        </a:xfrm>
      </xdr:grpSpPr>
      <xdr:sp macro="" textlink="">
        <xdr:nvSpPr>
          <xdr:cNvPr id="20498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499" name="Text Box 19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0500" name="Text Box 20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23</xdr:col>
      <xdr:colOff>280377</xdr:colOff>
      <xdr:row>18</xdr:row>
      <xdr:rowOff>77768</xdr:rowOff>
    </xdr:from>
    <xdr:to>
      <xdr:col>46</xdr:col>
      <xdr:colOff>38100</xdr:colOff>
      <xdr:row>21</xdr:row>
      <xdr:rowOff>279400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39177" y="6935768"/>
          <a:ext cx="2094523" cy="13446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50800</xdr:colOff>
      <xdr:row>0</xdr:row>
      <xdr:rowOff>38100</xdr:rowOff>
    </xdr:from>
    <xdr:to>
      <xdr:col>3</xdr:col>
      <xdr:colOff>12700</xdr:colOff>
      <xdr:row>3</xdr:row>
      <xdr:rowOff>178917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00" y="38100"/>
          <a:ext cx="2057400" cy="1283817"/>
        </a:xfrm>
        <a:prstGeom prst="rect">
          <a:avLst/>
        </a:prstGeom>
      </xdr:spPr>
    </xdr:pic>
    <xdr:clientData/>
  </xdr:twoCellAnchor>
  <xdr:twoCellAnchor editAs="oneCell">
    <xdr:from>
      <xdr:col>20</xdr:col>
      <xdr:colOff>101600</xdr:colOff>
      <xdr:row>0</xdr:row>
      <xdr:rowOff>38100</xdr:rowOff>
    </xdr:from>
    <xdr:to>
      <xdr:col>22</xdr:col>
      <xdr:colOff>469900</xdr:colOff>
      <xdr:row>3</xdr:row>
      <xdr:rowOff>131368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52200" y="38100"/>
          <a:ext cx="1981200" cy="12362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21543" name="Group 39"/>
        <xdr:cNvGrpSpPr>
          <a:grpSpLocks/>
        </xdr:cNvGrpSpPr>
      </xdr:nvGrpSpPr>
      <xdr:grpSpPr bwMode="auto">
        <a:xfrm>
          <a:off x="9525" y="7267575"/>
          <a:ext cx="1476375" cy="1123950"/>
          <a:chOff x="1" y="763"/>
          <a:chExt cx="155" cy="118"/>
        </a:xfrm>
      </xdr:grpSpPr>
      <xdr:sp macro="" textlink="">
        <xdr:nvSpPr>
          <xdr:cNvPr id="21508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09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1510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946150</xdr:colOff>
      <xdr:row>4</xdr:row>
      <xdr:rowOff>336550</xdr:rowOff>
    </xdr:from>
    <xdr:to>
      <xdr:col>21</xdr:col>
      <xdr:colOff>120650</xdr:colOff>
      <xdr:row>15</xdr:row>
      <xdr:rowOff>374650</xdr:rowOff>
    </xdr:to>
    <xdr:grpSp>
      <xdr:nvGrpSpPr>
        <xdr:cNvPr id="21544" name="Group 40"/>
        <xdr:cNvGrpSpPr>
          <a:grpSpLocks/>
        </xdr:cNvGrpSpPr>
      </xdr:nvGrpSpPr>
      <xdr:grpSpPr bwMode="auto">
        <a:xfrm>
          <a:off x="11664950" y="1860550"/>
          <a:ext cx="419100" cy="4229100"/>
          <a:chOff x="1260" y="198"/>
          <a:chExt cx="44" cy="444"/>
        </a:xfrm>
      </xdr:grpSpPr>
      <xdr:sp macro="" textlink="">
        <xdr:nvSpPr>
          <xdr:cNvPr id="21517" name="Oval 13"/>
          <xdr:cNvSpPr>
            <a:spLocks noChangeArrowheads="1"/>
          </xdr:cNvSpPr>
        </xdr:nvSpPr>
        <xdr:spPr bwMode="auto">
          <a:xfrm>
            <a:off x="1260" y="198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518" name="Text Box 14"/>
          <xdr:cNvSpPr txBox="1">
            <a:spLocks noChangeArrowheads="1"/>
          </xdr:cNvSpPr>
        </xdr:nvSpPr>
        <xdr:spPr bwMode="auto">
          <a:xfrm>
            <a:off x="1269" y="205"/>
            <a:ext cx="28" cy="2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M</a:t>
            </a:r>
          </a:p>
        </xdr:txBody>
      </xdr:sp>
      <xdr:sp macro="" textlink="">
        <xdr:nvSpPr>
          <xdr:cNvPr id="21519" name="Oval 15"/>
          <xdr:cNvSpPr>
            <a:spLocks noChangeArrowheads="1"/>
          </xdr:cNvSpPr>
        </xdr:nvSpPr>
        <xdr:spPr bwMode="auto">
          <a:xfrm>
            <a:off x="1260" y="598"/>
            <a:ext cx="44" cy="4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520" name="Text Box 16"/>
          <xdr:cNvSpPr txBox="1">
            <a:spLocks noChangeArrowheads="1"/>
          </xdr:cNvSpPr>
        </xdr:nvSpPr>
        <xdr:spPr bwMode="auto">
          <a:xfrm>
            <a:off x="1270" y="607"/>
            <a:ext cx="26" cy="2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5029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N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21542" name="Group 38"/>
        <xdr:cNvGrpSpPr>
          <a:grpSpLocks/>
        </xdr:cNvGrpSpPr>
      </xdr:nvGrpSpPr>
      <xdr:grpSpPr bwMode="auto">
        <a:xfrm>
          <a:off x="11356975" y="7267575"/>
          <a:ext cx="1479550" cy="1123950"/>
          <a:chOff x="1152" y="763"/>
          <a:chExt cx="155" cy="118"/>
        </a:xfrm>
      </xdr:grpSpPr>
      <xdr:sp macro="" textlink="">
        <xdr:nvSpPr>
          <xdr:cNvPr id="21522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23" name="Text Box 19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1524" name="Text Box 20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23</xdr:col>
      <xdr:colOff>288925</xdr:colOff>
      <xdr:row>18</xdr:row>
      <xdr:rowOff>38100</xdr:rowOff>
    </xdr:from>
    <xdr:to>
      <xdr:col>46</xdr:col>
      <xdr:colOff>29308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6896100"/>
          <a:ext cx="2077183" cy="1333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12700</xdr:rowOff>
    </xdr:from>
    <xdr:to>
      <xdr:col>2</xdr:col>
      <xdr:colOff>342900</xdr:colOff>
      <xdr:row>3</xdr:row>
      <xdr:rowOff>153517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12700"/>
          <a:ext cx="2057400" cy="1283817"/>
        </a:xfrm>
        <a:prstGeom prst="rect">
          <a:avLst/>
        </a:prstGeom>
      </xdr:spPr>
    </xdr:pic>
    <xdr:clientData/>
  </xdr:twoCellAnchor>
  <xdr:twoCellAnchor editAs="oneCell">
    <xdr:from>
      <xdr:col>20</xdr:col>
      <xdr:colOff>182358</xdr:colOff>
      <xdr:row>0</xdr:row>
      <xdr:rowOff>38100</xdr:rowOff>
    </xdr:from>
    <xdr:to>
      <xdr:col>22</xdr:col>
      <xdr:colOff>482600</xdr:colOff>
      <xdr:row>3</xdr:row>
      <xdr:rowOff>88900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01158" y="38100"/>
          <a:ext cx="1913142" cy="1193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22566" name="Group 38"/>
        <xdr:cNvGrpSpPr>
          <a:grpSpLocks/>
        </xdr:cNvGrpSpPr>
      </xdr:nvGrpSpPr>
      <xdr:grpSpPr bwMode="auto">
        <a:xfrm>
          <a:off x="9525" y="7267575"/>
          <a:ext cx="1476375" cy="1123950"/>
          <a:chOff x="1" y="763"/>
          <a:chExt cx="155" cy="118"/>
        </a:xfrm>
      </xdr:grpSpPr>
      <xdr:sp macro="" textlink="">
        <xdr:nvSpPr>
          <xdr:cNvPr id="22532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533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2534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5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22567" name="Group 39"/>
        <xdr:cNvGrpSpPr>
          <a:grpSpLocks/>
        </xdr:cNvGrpSpPr>
      </xdr:nvGrpSpPr>
      <xdr:grpSpPr bwMode="auto">
        <a:xfrm>
          <a:off x="11293475" y="7267575"/>
          <a:ext cx="1479550" cy="1123950"/>
          <a:chOff x="1152" y="763"/>
          <a:chExt cx="155" cy="118"/>
        </a:xfrm>
      </xdr:grpSpPr>
      <xdr:sp macro="" textlink="">
        <xdr:nvSpPr>
          <xdr:cNvPr id="22546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547" name="Text Box 19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45720" rIns="45720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2548" name="Text Box 20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82296" tIns="96012" rIns="82296" bIns="96012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5</a:t>
            </a:r>
          </a:p>
        </xdr:txBody>
      </xdr:sp>
    </xdr:grpSp>
    <xdr:clientData/>
  </xdr:twoCellAnchor>
  <xdr:twoCellAnchor editAs="oneCell">
    <xdr:from>
      <xdr:col>42</xdr:col>
      <xdr:colOff>25400</xdr:colOff>
      <xdr:row>18</xdr:row>
      <xdr:rowOff>63501</xdr:rowOff>
    </xdr:from>
    <xdr:to>
      <xdr:col>46</xdr:col>
      <xdr:colOff>43718</xdr:colOff>
      <xdr:row>21</xdr:row>
      <xdr:rowOff>228601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06400" y="6921501"/>
          <a:ext cx="2037618" cy="1308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25400</xdr:rowOff>
    </xdr:from>
    <xdr:to>
      <xdr:col>2</xdr:col>
      <xdr:colOff>341110</xdr:colOff>
      <xdr:row>3</xdr:row>
      <xdr:rowOff>165100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25400"/>
          <a:ext cx="2055610" cy="1282700"/>
        </a:xfrm>
        <a:prstGeom prst="rect">
          <a:avLst/>
        </a:prstGeom>
      </xdr:spPr>
    </xdr:pic>
    <xdr:clientData/>
  </xdr:twoCellAnchor>
  <xdr:twoCellAnchor editAs="oneCell">
    <xdr:from>
      <xdr:col>20</xdr:col>
      <xdr:colOff>101600</xdr:colOff>
      <xdr:row>0</xdr:row>
      <xdr:rowOff>38100</xdr:rowOff>
    </xdr:from>
    <xdr:to>
      <xdr:col>22</xdr:col>
      <xdr:colOff>482600</xdr:colOff>
      <xdr:row>3</xdr:row>
      <xdr:rowOff>139293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6900" y="38100"/>
          <a:ext cx="1993900" cy="12441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28065</xdr:rowOff>
    </xdr:from>
    <xdr:to>
      <xdr:col>18</xdr:col>
      <xdr:colOff>342900</xdr:colOff>
      <xdr:row>13</xdr:row>
      <xdr:rowOff>38100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2910965"/>
          <a:ext cx="1993900" cy="12800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266700</xdr:rowOff>
    </xdr:from>
    <xdr:to>
      <xdr:col>19</xdr:col>
      <xdr:colOff>110148</xdr:colOff>
      <xdr:row>20</xdr:row>
      <xdr:rowOff>38100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5054600"/>
          <a:ext cx="2116748" cy="13589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623033</xdr:colOff>
      <xdr:row>8</xdr:row>
      <xdr:rowOff>304800</xdr:rowOff>
    </xdr:from>
    <xdr:to>
      <xdr:col>18</xdr:col>
      <xdr:colOff>298450</xdr:colOff>
      <xdr:row>13</xdr:row>
      <xdr:rowOff>25400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54633" y="2870200"/>
          <a:ext cx="2037617" cy="13081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304800</xdr:rowOff>
    </xdr:from>
    <xdr:to>
      <xdr:col>19</xdr:col>
      <xdr:colOff>50800</xdr:colOff>
      <xdr:row>20</xdr:row>
      <xdr:rowOff>38100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5092700"/>
          <a:ext cx="2057400" cy="13208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171450</xdr:rowOff>
        </xdr:from>
        <xdr:to>
          <xdr:col>15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12</xdr:col>
      <xdr:colOff>142874</xdr:colOff>
      <xdr:row>0</xdr:row>
      <xdr:rowOff>22342</xdr:rowOff>
    </xdr:from>
    <xdr:to>
      <xdr:col>13</xdr:col>
      <xdr:colOff>1419224</xdr:colOff>
      <xdr:row>4</xdr:row>
      <xdr:rowOff>95249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00974" y="22342"/>
          <a:ext cx="1419225" cy="91110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28575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57325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143104</xdr:rowOff>
    </xdr:from>
    <xdr:to>
      <xdr:col>1</xdr:col>
      <xdr:colOff>123825</xdr:colOff>
      <xdr:row>34</xdr:row>
      <xdr:rowOff>76047</xdr:rowOff>
    </xdr:to>
    <xdr:pic>
      <xdr:nvPicPr>
        <xdr:cNvPr id="11" name="Image 10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220054"/>
          <a:ext cx="1571625" cy="980693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29</xdr:row>
      <xdr:rowOff>38100</xdr:rowOff>
    </xdr:from>
    <xdr:to>
      <xdr:col>15</xdr:col>
      <xdr:colOff>34925</xdr:colOff>
      <xdr:row>34</xdr:row>
      <xdr:rowOff>76047</xdr:rowOff>
    </xdr:to>
    <xdr:pic>
      <xdr:nvPicPr>
        <xdr:cNvPr id="12" name="Image 11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86675" y="6115050"/>
          <a:ext cx="1739900" cy="108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40"/>
  <sheetViews>
    <sheetView showGridLines="0" tabSelected="1" topLeftCell="A25" workbookViewId="0">
      <selection activeCell="E35" sqref="E35"/>
    </sheetView>
  </sheetViews>
  <sheetFormatPr baseColWidth="10" defaultRowHeight="12.75" x14ac:dyDescent="0.2"/>
  <cols>
    <col min="1" max="1" width="5.7109375" style="8" bestFit="1" customWidth="1"/>
    <col min="2" max="16384" width="11.42578125" style="8"/>
  </cols>
  <sheetData>
    <row r="1" spans="1:4" ht="13.5" thickBot="1" x14ac:dyDescent="0.25">
      <c r="A1" s="30" t="s">
        <v>17</v>
      </c>
      <c r="B1" s="23" t="s">
        <v>42</v>
      </c>
      <c r="C1" s="15" t="s">
        <v>43</v>
      </c>
      <c r="D1" s="16" t="s">
        <v>44</v>
      </c>
    </row>
    <row r="2" spans="1:4" ht="13.5" thickBot="1" x14ac:dyDescent="0.25">
      <c r="A2" s="31">
        <v>1</v>
      </c>
      <c r="B2" s="24">
        <v>200</v>
      </c>
      <c r="C2" s="19">
        <v>142</v>
      </c>
      <c r="D2" s="20">
        <v>93</v>
      </c>
    </row>
    <row r="3" spans="1:4" ht="13.5" thickBot="1" x14ac:dyDescent="0.25">
      <c r="A3" s="32">
        <v>2</v>
      </c>
      <c r="B3" s="25">
        <v>180</v>
      </c>
      <c r="C3" s="21">
        <v>125</v>
      </c>
      <c r="D3" s="22">
        <v>79</v>
      </c>
    </row>
    <row r="4" spans="1:4" x14ac:dyDescent="0.2">
      <c r="A4" s="33">
        <v>3</v>
      </c>
      <c r="B4" s="26">
        <v>161</v>
      </c>
      <c r="C4" s="17">
        <v>109</v>
      </c>
      <c r="D4" s="18">
        <v>66</v>
      </c>
    </row>
    <row r="5" spans="1:4" ht="13.5" thickBot="1" x14ac:dyDescent="0.25">
      <c r="A5" s="34">
        <v>4</v>
      </c>
      <c r="B5" s="27">
        <v>161</v>
      </c>
      <c r="C5" s="11">
        <v>109</v>
      </c>
      <c r="D5" s="12">
        <v>66</v>
      </c>
    </row>
    <row r="6" spans="1:4" x14ac:dyDescent="0.2">
      <c r="A6" s="33">
        <v>5</v>
      </c>
      <c r="B6" s="26">
        <v>143</v>
      </c>
      <c r="C6" s="17">
        <v>94</v>
      </c>
      <c r="D6" s="18">
        <v>54</v>
      </c>
    </row>
    <row r="7" spans="1:4" x14ac:dyDescent="0.2">
      <c r="A7" s="35">
        <v>6</v>
      </c>
      <c r="B7" s="28">
        <v>143</v>
      </c>
      <c r="C7" s="9">
        <v>94</v>
      </c>
      <c r="D7" s="10">
        <v>54</v>
      </c>
    </row>
    <row r="8" spans="1:4" x14ac:dyDescent="0.2">
      <c r="A8" s="35">
        <v>7</v>
      </c>
      <c r="B8" s="28">
        <v>143</v>
      </c>
      <c r="C8" s="9">
        <v>94</v>
      </c>
      <c r="D8" s="10">
        <v>54</v>
      </c>
    </row>
    <row r="9" spans="1:4" ht="13.5" thickBot="1" x14ac:dyDescent="0.25">
      <c r="A9" s="34">
        <v>8</v>
      </c>
      <c r="B9" s="27">
        <v>143</v>
      </c>
      <c r="C9" s="11">
        <v>94</v>
      </c>
      <c r="D9" s="12">
        <v>54</v>
      </c>
    </row>
    <row r="10" spans="1:4" x14ac:dyDescent="0.2">
      <c r="A10" s="33">
        <v>9</v>
      </c>
      <c r="B10" s="26">
        <v>126</v>
      </c>
      <c r="C10" s="17">
        <v>80</v>
      </c>
      <c r="D10" s="18">
        <v>43</v>
      </c>
    </row>
    <row r="11" spans="1:4" x14ac:dyDescent="0.2">
      <c r="A11" s="35">
        <v>10</v>
      </c>
      <c r="B11" s="28">
        <v>126</v>
      </c>
      <c r="C11" s="9">
        <v>80</v>
      </c>
      <c r="D11" s="10">
        <v>43</v>
      </c>
    </row>
    <row r="12" spans="1:4" x14ac:dyDescent="0.2">
      <c r="A12" s="35">
        <v>11</v>
      </c>
      <c r="B12" s="28">
        <v>126</v>
      </c>
      <c r="C12" s="9">
        <v>80</v>
      </c>
      <c r="D12" s="10">
        <v>43</v>
      </c>
    </row>
    <row r="13" spans="1:4" x14ac:dyDescent="0.2">
      <c r="A13" s="35">
        <v>12</v>
      </c>
      <c r="B13" s="28">
        <v>126</v>
      </c>
      <c r="C13" s="9">
        <v>80</v>
      </c>
      <c r="D13" s="10">
        <v>43</v>
      </c>
    </row>
    <row r="14" spans="1:4" x14ac:dyDescent="0.2">
      <c r="A14" s="35">
        <v>13</v>
      </c>
      <c r="B14" s="28">
        <v>126</v>
      </c>
      <c r="C14" s="9">
        <v>80</v>
      </c>
      <c r="D14" s="10">
        <v>43</v>
      </c>
    </row>
    <row r="15" spans="1:4" x14ac:dyDescent="0.2">
      <c r="A15" s="35">
        <v>14</v>
      </c>
      <c r="B15" s="28">
        <v>126</v>
      </c>
      <c r="C15" s="9">
        <v>80</v>
      </c>
      <c r="D15" s="10">
        <v>43</v>
      </c>
    </row>
    <row r="16" spans="1:4" x14ac:dyDescent="0.2">
      <c r="A16" s="35">
        <v>15</v>
      </c>
      <c r="B16" s="28">
        <v>126</v>
      </c>
      <c r="C16" s="9">
        <v>80</v>
      </c>
      <c r="D16" s="10">
        <v>43</v>
      </c>
    </row>
    <row r="17" spans="1:4" ht="13.5" thickBot="1" x14ac:dyDescent="0.25">
      <c r="A17" s="34">
        <v>16</v>
      </c>
      <c r="B17" s="27">
        <v>126</v>
      </c>
      <c r="C17" s="11">
        <v>80</v>
      </c>
      <c r="D17" s="12">
        <v>43</v>
      </c>
    </row>
    <row r="18" spans="1:4" x14ac:dyDescent="0.2">
      <c r="A18" s="33">
        <v>17</v>
      </c>
      <c r="B18" s="26">
        <v>118</v>
      </c>
      <c r="C18" s="17">
        <v>74</v>
      </c>
      <c r="D18" s="18">
        <v>38</v>
      </c>
    </row>
    <row r="19" spans="1:4" x14ac:dyDescent="0.2">
      <c r="A19" s="36">
        <v>18</v>
      </c>
      <c r="B19" s="29">
        <v>118</v>
      </c>
      <c r="C19" s="13">
        <v>74</v>
      </c>
      <c r="D19" s="14">
        <v>38</v>
      </c>
    </row>
    <row r="20" spans="1:4" x14ac:dyDescent="0.2">
      <c r="A20" s="36">
        <v>19</v>
      </c>
      <c r="B20" s="29">
        <v>118</v>
      </c>
      <c r="C20" s="13">
        <v>74</v>
      </c>
      <c r="D20" s="14">
        <v>38</v>
      </c>
    </row>
    <row r="21" spans="1:4" ht="13.5" thickBot="1" x14ac:dyDescent="0.25">
      <c r="A21" s="36">
        <v>20</v>
      </c>
      <c r="B21" s="29">
        <v>118</v>
      </c>
      <c r="C21" s="13">
        <v>74</v>
      </c>
      <c r="D21" s="14">
        <v>38</v>
      </c>
    </row>
    <row r="22" spans="1:4" x14ac:dyDescent="0.2">
      <c r="A22" s="33">
        <v>21</v>
      </c>
      <c r="B22" s="26">
        <v>110</v>
      </c>
      <c r="C22" s="17">
        <v>67</v>
      </c>
      <c r="D22" s="18">
        <v>33</v>
      </c>
    </row>
    <row r="23" spans="1:4" x14ac:dyDescent="0.2">
      <c r="A23" s="36">
        <v>22</v>
      </c>
      <c r="B23" s="28">
        <v>110</v>
      </c>
      <c r="C23" s="9">
        <v>67</v>
      </c>
      <c r="D23" s="10">
        <v>33</v>
      </c>
    </row>
    <row r="24" spans="1:4" x14ac:dyDescent="0.2">
      <c r="A24" s="36">
        <v>23</v>
      </c>
      <c r="B24" s="28">
        <v>110</v>
      </c>
      <c r="C24" s="9">
        <v>67</v>
      </c>
      <c r="D24" s="10">
        <v>33</v>
      </c>
    </row>
    <row r="25" spans="1:4" x14ac:dyDescent="0.2">
      <c r="A25" s="36">
        <v>24</v>
      </c>
      <c r="B25" s="28">
        <v>110</v>
      </c>
      <c r="C25" s="9">
        <v>67</v>
      </c>
      <c r="D25" s="10">
        <v>33</v>
      </c>
    </row>
    <row r="26" spans="1:4" x14ac:dyDescent="0.2">
      <c r="A26" s="36">
        <v>25</v>
      </c>
      <c r="B26" s="28">
        <v>110</v>
      </c>
      <c r="C26" s="9">
        <v>67</v>
      </c>
      <c r="D26" s="10">
        <v>33</v>
      </c>
    </row>
    <row r="27" spans="1:4" x14ac:dyDescent="0.2">
      <c r="A27" s="36">
        <v>26</v>
      </c>
      <c r="B27" s="28">
        <v>110</v>
      </c>
      <c r="C27" s="9">
        <v>67</v>
      </c>
      <c r="D27" s="10">
        <v>33</v>
      </c>
    </row>
    <row r="28" spans="1:4" x14ac:dyDescent="0.2">
      <c r="A28" s="36">
        <v>27</v>
      </c>
      <c r="B28" s="28">
        <v>110</v>
      </c>
      <c r="C28" s="9">
        <v>67</v>
      </c>
      <c r="D28" s="10">
        <v>33</v>
      </c>
    </row>
    <row r="29" spans="1:4" x14ac:dyDescent="0.2">
      <c r="A29" s="36">
        <v>28</v>
      </c>
      <c r="B29" s="28">
        <v>110</v>
      </c>
      <c r="C29" s="9">
        <v>67</v>
      </c>
      <c r="D29" s="10">
        <v>33</v>
      </c>
    </row>
    <row r="30" spans="1:4" x14ac:dyDescent="0.2">
      <c r="A30" s="36">
        <v>29</v>
      </c>
      <c r="B30" s="28">
        <v>110</v>
      </c>
      <c r="C30" s="9">
        <v>67</v>
      </c>
      <c r="D30" s="10">
        <v>33</v>
      </c>
    </row>
    <row r="31" spans="1:4" ht="13.5" thickBot="1" x14ac:dyDescent="0.25">
      <c r="A31" s="36">
        <v>30</v>
      </c>
      <c r="B31" s="28">
        <v>110</v>
      </c>
      <c r="C31" s="9">
        <v>67</v>
      </c>
      <c r="D31" s="10">
        <v>33</v>
      </c>
    </row>
    <row r="32" spans="1:4" x14ac:dyDescent="0.2">
      <c r="A32" s="33">
        <v>31</v>
      </c>
      <c r="B32" s="26">
        <v>95</v>
      </c>
      <c r="C32" s="17">
        <v>55</v>
      </c>
      <c r="D32" s="18">
        <v>24</v>
      </c>
    </row>
    <row r="33" spans="1:4" x14ac:dyDescent="0.2">
      <c r="A33" s="35">
        <v>32</v>
      </c>
      <c r="B33" s="28">
        <v>95</v>
      </c>
      <c r="C33" s="9">
        <v>55</v>
      </c>
      <c r="D33" s="10">
        <v>24</v>
      </c>
    </row>
    <row r="34" spans="1:4" x14ac:dyDescent="0.2">
      <c r="A34" s="35">
        <v>33</v>
      </c>
      <c r="B34" s="28">
        <v>95</v>
      </c>
      <c r="C34" s="9">
        <v>55</v>
      </c>
      <c r="D34" s="10">
        <v>24</v>
      </c>
    </row>
    <row r="35" spans="1:4" x14ac:dyDescent="0.2">
      <c r="A35" s="35">
        <v>34</v>
      </c>
      <c r="B35" s="28">
        <v>95</v>
      </c>
      <c r="C35" s="9">
        <v>55</v>
      </c>
      <c r="D35" s="10">
        <v>24</v>
      </c>
    </row>
    <row r="36" spans="1:4" ht="13.5" thickBot="1" x14ac:dyDescent="0.25">
      <c r="A36" s="31">
        <v>35</v>
      </c>
      <c r="B36" s="200">
        <v>95</v>
      </c>
      <c r="C36" s="201">
        <v>55</v>
      </c>
      <c r="D36" s="202">
        <v>24</v>
      </c>
    </row>
    <row r="37" spans="1:4" ht="13.5" thickBot="1" x14ac:dyDescent="0.25">
      <c r="A37" s="32" t="s">
        <v>80</v>
      </c>
      <c r="B37" s="203">
        <v>-50</v>
      </c>
      <c r="C37" s="204">
        <v>-35</v>
      </c>
      <c r="D37" s="205">
        <v>-20</v>
      </c>
    </row>
    <row r="38" spans="1:4" ht="13.5" thickBot="1" x14ac:dyDescent="0.25">
      <c r="A38" s="248" t="s">
        <v>1949</v>
      </c>
      <c r="B38" s="245">
        <v>-100</v>
      </c>
      <c r="C38" s="246">
        <v>-100</v>
      </c>
      <c r="D38" s="247">
        <v>-100</v>
      </c>
    </row>
    <row r="39" spans="1:4" ht="13.5" thickBot="1" x14ac:dyDescent="0.25">
      <c r="A39" s="34" t="s">
        <v>81</v>
      </c>
      <c r="B39" s="43">
        <v>0</v>
      </c>
      <c r="C39" s="44">
        <v>0</v>
      </c>
      <c r="D39" s="45">
        <v>0</v>
      </c>
    </row>
    <row r="40" spans="1:4" ht="13.5" thickBot="1" x14ac:dyDescent="0.25">
      <c r="A40" s="34" t="s">
        <v>54</v>
      </c>
      <c r="B40" s="72">
        <v>0</v>
      </c>
      <c r="C40" s="73">
        <v>0</v>
      </c>
      <c r="D40" s="74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1:AJ43"/>
  <sheetViews>
    <sheetView showGridLines="0" topLeftCell="A8" zoomScale="70" zoomScaleNormal="70" workbookViewId="0">
      <selection activeCell="F10" sqref="F10"/>
    </sheetView>
  </sheetViews>
  <sheetFormatPr baseColWidth="10" defaultRowHeight="19.5" x14ac:dyDescent="0.2"/>
  <cols>
    <col min="1" max="1" width="10.42578125" style="146" customWidth="1"/>
    <col min="2" max="2" width="24.7109375" style="144" customWidth="1"/>
    <col min="3" max="3" width="5.42578125" style="180" customWidth="1"/>
    <col min="4" max="4" width="2.42578125" style="180" customWidth="1"/>
    <col min="5" max="5" width="10.7109375" style="147" customWidth="1"/>
    <col min="6" max="6" width="24.7109375" style="149" customWidth="1"/>
    <col min="7" max="7" width="5.28515625" style="149" customWidth="1"/>
    <col min="8" max="8" width="2.42578125" style="149" customWidth="1"/>
    <col min="9" max="9" width="10.7109375" style="148" customWidth="1"/>
    <col min="10" max="10" width="24.7109375" style="149" customWidth="1"/>
    <col min="11" max="11" width="5.28515625" style="149" customWidth="1"/>
    <col min="12" max="12" width="2.42578125" style="149" customWidth="1"/>
    <col min="13" max="13" width="10.7109375" style="148" customWidth="1"/>
    <col min="14" max="14" width="24.7109375" style="149" customWidth="1"/>
    <col min="15" max="15" width="5.28515625" style="149" customWidth="1"/>
    <col min="16" max="16" width="2.42578125" style="149" customWidth="1"/>
    <col min="17" max="17" width="10.7109375" style="148" customWidth="1"/>
    <col min="18" max="18" width="24.7109375" style="149" customWidth="1"/>
    <col min="19" max="19" width="5.28515625" style="149" customWidth="1"/>
    <col min="20" max="20" width="2.42578125" style="149" customWidth="1"/>
    <col min="21" max="21" width="6.85546875" style="148" hidden="1" customWidth="1"/>
    <col min="22" max="22" width="24" style="150" hidden="1" customWidth="1"/>
    <col min="23" max="27" width="0" style="151" hidden="1" customWidth="1"/>
    <col min="28" max="28" width="11.42578125" style="150"/>
    <col min="29" max="29" width="24" style="150" customWidth="1"/>
    <col min="30" max="30" width="10.7109375" style="151" customWidth="1"/>
    <col min="31" max="31" width="11.42578125" style="150"/>
    <col min="32" max="32" width="24" style="150" customWidth="1"/>
    <col min="33" max="33" width="11.42578125" style="151"/>
    <col min="34" max="16384" width="11.42578125" style="150"/>
  </cols>
  <sheetData>
    <row r="1" spans="1:27" ht="29.25" x14ac:dyDescent="0.2">
      <c r="B1" s="239" t="s">
        <v>110</v>
      </c>
      <c r="C1" s="239"/>
      <c r="D1" s="239"/>
      <c r="F1" s="239" t="s">
        <v>12</v>
      </c>
      <c r="G1" s="239"/>
      <c r="H1" s="239"/>
      <c r="J1" s="239" t="s">
        <v>111</v>
      </c>
      <c r="K1" s="239"/>
      <c r="L1" s="239"/>
      <c r="N1" s="239" t="s">
        <v>13</v>
      </c>
      <c r="O1" s="239"/>
      <c r="P1" s="239"/>
      <c r="R1" s="239" t="s">
        <v>113</v>
      </c>
      <c r="S1" s="239"/>
      <c r="T1" s="239"/>
    </row>
    <row r="2" spans="1:27" ht="22.5" x14ac:dyDescent="0.2">
      <c r="B2" s="240" t="str">
        <f>"("&amp;Accueil!D20&amp;" manches)"</f>
        <v>(3 manches)</v>
      </c>
      <c r="C2" s="240"/>
      <c r="D2" s="240"/>
      <c r="F2" s="240" t="str">
        <f>"("&amp;Accueil!G20&amp;" manches)"</f>
        <v>(4 manches)</v>
      </c>
      <c r="G2" s="240"/>
      <c r="H2" s="240"/>
      <c r="J2" s="240" t="str">
        <f>"("&amp;Accueil!D22&amp;" manches)"</f>
        <v>(4 manches)</v>
      </c>
      <c r="K2" s="240"/>
      <c r="L2" s="240"/>
      <c r="N2" s="240" t="str">
        <f>"("&amp;Accueil!G22&amp;" manches)"</f>
        <v>(4 manches)</v>
      </c>
      <c r="O2" s="240"/>
      <c r="P2" s="240"/>
    </row>
    <row r="3" spans="1:27" ht="24.95" customHeight="1" thickBot="1" x14ac:dyDescent="0.25">
      <c r="B3" s="104" t="s">
        <v>92</v>
      </c>
      <c r="C3" s="105"/>
      <c r="D3" s="152"/>
      <c r="E3" s="153"/>
      <c r="F3" s="154"/>
      <c r="G3" s="154"/>
      <c r="H3" s="154"/>
      <c r="I3" s="155"/>
      <c r="J3" s="154"/>
      <c r="K3" s="154"/>
      <c r="L3" s="154"/>
      <c r="M3" s="155"/>
      <c r="N3" s="154"/>
      <c r="O3" s="154"/>
      <c r="P3" s="154"/>
      <c r="Q3" s="155"/>
      <c r="R3" s="154"/>
      <c r="S3" s="154"/>
      <c r="V3" s="156" t="s">
        <v>20</v>
      </c>
      <c r="W3" s="157" t="s">
        <v>114</v>
      </c>
      <c r="X3" s="157" t="s">
        <v>21</v>
      </c>
      <c r="Y3" s="157" t="s">
        <v>22</v>
      </c>
      <c r="Z3" s="157" t="s">
        <v>23</v>
      </c>
      <c r="AA3" s="159" t="s">
        <v>25</v>
      </c>
    </row>
    <row r="4" spans="1:27" ht="24.95" customHeight="1" thickBot="1" x14ac:dyDescent="0.25">
      <c r="B4" s="182"/>
      <c r="C4" s="183"/>
      <c r="D4" s="186"/>
      <c r="E4" s="163"/>
      <c r="F4" s="152"/>
      <c r="G4" s="164"/>
      <c r="H4" s="152"/>
      <c r="I4" s="163"/>
      <c r="J4" s="152"/>
      <c r="K4" s="164"/>
      <c r="L4" s="152"/>
      <c r="M4" s="163"/>
      <c r="N4" s="152"/>
      <c r="O4" s="164"/>
      <c r="P4" s="152"/>
      <c r="Q4" s="163"/>
      <c r="R4" s="152"/>
      <c r="S4" s="164"/>
      <c r="T4" s="88"/>
      <c r="U4" s="102"/>
      <c r="V4" s="188"/>
      <c r="W4" s="189"/>
      <c r="X4" s="189"/>
      <c r="Y4" s="189"/>
      <c r="Z4" s="189"/>
      <c r="AA4" s="189"/>
    </row>
    <row r="5" spans="1:27" ht="24.95" customHeight="1" thickBot="1" x14ac:dyDescent="0.25">
      <c r="A5" s="244" t="s">
        <v>83</v>
      </c>
      <c r="B5" s="169" t="str">
        <f>IF('1'!B18=0,"",'1'!B18)</f>
        <v/>
      </c>
      <c r="C5" s="170" t="str">
        <f>IF('1'!C18=0,"",'1'!C18)</f>
        <v/>
      </c>
      <c r="D5" s="187"/>
      <c r="E5" s="163"/>
      <c r="F5" s="172" t="str">
        <f>B5</f>
        <v/>
      </c>
      <c r="G5" s="173" t="str">
        <f>C5</f>
        <v/>
      </c>
      <c r="H5" s="181"/>
      <c r="I5" s="175"/>
      <c r="J5" s="152"/>
      <c r="K5" s="152"/>
      <c r="L5" s="152"/>
      <c r="M5" s="163"/>
      <c r="N5" s="152"/>
      <c r="O5" s="152"/>
      <c r="P5" s="152"/>
      <c r="Q5" s="163"/>
      <c r="R5" s="152"/>
      <c r="S5" s="152"/>
      <c r="T5" s="88"/>
      <c r="U5" s="102"/>
      <c r="V5" s="165" t="str">
        <f>B5</f>
        <v/>
      </c>
      <c r="W5" s="189"/>
      <c r="X5" s="166">
        <f>IF(AND(H5="A",H7="A"),0,IF(H5="A",-H7,IF(H7="A",H5,H5-H7)))</f>
        <v>0</v>
      </c>
      <c r="Y5" s="166">
        <f>IF(J6=V5,IF(AND(L6="A",L12="A"),0,IF(OR(X5&gt;0,H7="A"),IF(L6="A",-L12,IF(L12="A",L6,L6-L12)),0)),0)</f>
        <v>0</v>
      </c>
      <c r="Z5" s="166">
        <f>IF(N9=V5,IF(AND(P9="A",P21="A"),0,IF(OR(Y5&gt;0,L12="A"),IF(P9="A",-P21,IF(P21="A",P9,P9-P21)),0)),0)</f>
        <v>0</v>
      </c>
      <c r="AA5" s="167">
        <f t="shared" ref="AA5:AA18" si="0">SUM(W5:Z5)</f>
        <v>0</v>
      </c>
    </row>
    <row r="6" spans="1:27" ht="24.95" customHeight="1" thickBot="1" x14ac:dyDescent="0.25">
      <c r="B6" s="104" t="s">
        <v>93</v>
      </c>
      <c r="C6" s="105"/>
      <c r="D6" s="176"/>
      <c r="E6" s="163"/>
      <c r="F6" s="104" t="s">
        <v>100</v>
      </c>
      <c r="G6" s="105"/>
      <c r="H6" s="152"/>
      <c r="I6" s="175"/>
      <c r="J6" s="172" t="str">
        <f>IF(AND(H5="A",H7="A"),F5,IF(H5="A",F7,IF(H7="A",F5,IF(H5=H7,"",(IF(H5&gt;H7,F5,F7))))))</f>
        <v/>
      </c>
      <c r="K6" s="173" t="str">
        <f>IF(AND(H5="A",H7="A"),G5,IF(H5="A",G7,IF(H7="A",G5,IF(H5=H7,"",(IF(H5&gt;H7,G5,G7))))))</f>
        <v/>
      </c>
      <c r="L6" s="174"/>
      <c r="M6" s="175"/>
      <c r="N6" s="152"/>
      <c r="O6" s="152"/>
      <c r="P6" s="152"/>
      <c r="Q6" s="163"/>
      <c r="R6" s="152"/>
      <c r="S6" s="152"/>
      <c r="T6" s="88"/>
      <c r="U6" s="102"/>
      <c r="V6" s="188"/>
      <c r="W6" s="189"/>
      <c r="X6" s="189"/>
      <c r="Y6" s="189"/>
      <c r="Z6" s="189"/>
      <c r="AA6" s="189"/>
    </row>
    <row r="7" spans="1:27" ht="24.95" customHeight="1" thickBot="1" x14ac:dyDescent="0.25">
      <c r="B7" s="182"/>
      <c r="C7" s="183"/>
      <c r="D7" s="186"/>
      <c r="E7" s="163"/>
      <c r="F7" s="172" t="str">
        <f>B8</f>
        <v/>
      </c>
      <c r="G7" s="173" t="str">
        <f>C8</f>
        <v/>
      </c>
      <c r="H7" s="181"/>
      <c r="I7" s="175"/>
      <c r="J7" s="152"/>
      <c r="K7" s="152"/>
      <c r="L7" s="152"/>
      <c r="M7" s="175"/>
      <c r="N7" s="152"/>
      <c r="O7" s="152"/>
      <c r="P7" s="152"/>
      <c r="Q7" s="163"/>
      <c r="R7" s="152"/>
      <c r="S7" s="152"/>
      <c r="T7" s="88"/>
      <c r="U7" s="102"/>
      <c r="V7" s="165" t="str">
        <f>B8</f>
        <v/>
      </c>
      <c r="W7" s="189"/>
      <c r="X7" s="166">
        <f>IF(AND(H5="A",H7="A"),0,IF(H5="A",H7,IF(H7="A",-H5,H7-H5)))</f>
        <v>0</v>
      </c>
      <c r="Y7" s="166">
        <f>IF(J7=V7,IF(AND(L7="A",L13="A"),0,IF(OR(X7&gt;0,H6="A"),IF(L7="A",-L13,IF(L13="A",L7,L7-L13)),0)),0)</f>
        <v>0</v>
      </c>
      <c r="Z7" s="166">
        <f>IF(N10=V7,IF(AND(P10="A",P22="A"),0,IF(OR(Y7&gt;0,L13="A"),IF(P10="A",-P22,IF(P22="A",P10,P10-P22)),0)),0)</f>
        <v>0</v>
      </c>
      <c r="AA7" s="167">
        <f>SUM(W7:Z7)</f>
        <v>0</v>
      </c>
    </row>
    <row r="8" spans="1:27" ht="24.95" customHeight="1" thickBot="1" x14ac:dyDescent="0.25">
      <c r="A8" s="244" t="s">
        <v>87</v>
      </c>
      <c r="B8" s="169" t="str">
        <f>IF('2'!B8=0,"",'2'!B8)</f>
        <v/>
      </c>
      <c r="C8" s="170" t="str">
        <f>IF('2'!C8=0,"",'2'!C8)</f>
        <v/>
      </c>
      <c r="D8" s="187"/>
      <c r="E8" s="163"/>
      <c r="F8" s="152"/>
      <c r="G8" s="152"/>
      <c r="H8" s="152"/>
      <c r="I8" s="163"/>
      <c r="J8" s="152"/>
      <c r="K8" s="152"/>
      <c r="L8" s="152"/>
      <c r="M8" s="175"/>
      <c r="N8" s="152"/>
      <c r="O8" s="152"/>
      <c r="P8" s="152"/>
      <c r="Q8" s="163"/>
      <c r="R8" s="152"/>
      <c r="S8" s="152"/>
      <c r="T8" s="88"/>
      <c r="U8" s="102"/>
      <c r="V8" s="165" t="str">
        <f>B10</f>
        <v/>
      </c>
      <c r="W8" s="189"/>
      <c r="X8" s="166">
        <f>IF(AND(H11="A",H13="A"),0,IF(H13="A",H11,IF(H11="A",-H13,H11-H13)))</f>
        <v>0</v>
      </c>
      <c r="Y8" s="166">
        <f>IF(J8=V8,IF(AND(L8="A",L14="A"),0,IF(OR(X8&gt;0,H7="A"),IF(L8="A",-L14,IF(L14="A",L8,L8-L14)),0)),0)</f>
        <v>0</v>
      </c>
      <c r="Z8" s="166">
        <f>IF(N11=V8,IF(AND(P11="A",P23="A"),0,IF(OR(Y8&gt;0,L14="A"),IF(P11="A",-P23,IF(P23="A",P11,P11-P23)),0)),0)</f>
        <v>0</v>
      </c>
      <c r="AA8" s="167">
        <f>SUM(W8:Z8)</f>
        <v>0</v>
      </c>
    </row>
    <row r="9" spans="1:27" ht="24.95" customHeight="1" thickBot="1" x14ac:dyDescent="0.25">
      <c r="B9" s="104" t="s">
        <v>94</v>
      </c>
      <c r="C9" s="105"/>
      <c r="D9" s="176"/>
      <c r="E9" s="153"/>
      <c r="F9" s="154"/>
      <c r="G9" s="154"/>
      <c r="H9" s="154"/>
      <c r="I9" s="155"/>
      <c r="J9" s="104" t="s">
        <v>104</v>
      </c>
      <c r="K9" s="105"/>
      <c r="L9" s="154"/>
      <c r="M9" s="177"/>
      <c r="N9" s="172" t="str">
        <f>IF(AND(L6="A",L12="A"),J6,IF(L6="A",J12,IF(L12="A",J6,IF(L6=L12,"",(IF(L6&gt;L12,J6,J12))))))</f>
        <v/>
      </c>
      <c r="O9" s="173" t="str">
        <f>IF(AND(L6="A",L12="A"),K6,IF(L6="A",K12,IF(L12="A",K6,IF(L6=L12,"",(IF(L6&gt;L12,K6,K12))))))</f>
        <v/>
      </c>
      <c r="P9" s="174"/>
      <c r="Q9" s="177"/>
      <c r="R9" s="152"/>
      <c r="S9" s="152"/>
      <c r="T9" s="88"/>
      <c r="V9" s="188"/>
      <c r="W9" s="189"/>
      <c r="X9" s="189"/>
      <c r="Y9" s="189"/>
      <c r="Z9" s="189"/>
      <c r="AA9" s="189"/>
    </row>
    <row r="10" spans="1:27" ht="24.95" customHeight="1" thickBot="1" x14ac:dyDescent="0.25">
      <c r="A10" s="243" t="s">
        <v>82</v>
      </c>
      <c r="B10" s="160" t="str">
        <f>IF('3'!U6=0,"",'3'!U6)</f>
        <v/>
      </c>
      <c r="C10" s="161" t="str">
        <f>IF('3'!V6=0,"",'3'!V6)</f>
        <v/>
      </c>
      <c r="D10" s="186"/>
      <c r="E10" s="163"/>
      <c r="F10" s="152"/>
      <c r="G10" s="164"/>
      <c r="H10" s="152"/>
      <c r="I10" s="163"/>
      <c r="J10" s="152"/>
      <c r="K10" s="164"/>
      <c r="L10" s="152"/>
      <c r="M10" s="175"/>
      <c r="N10" s="152"/>
      <c r="O10" s="164"/>
      <c r="P10" s="152"/>
      <c r="Q10" s="175"/>
      <c r="R10" s="152"/>
      <c r="S10" s="164"/>
      <c r="T10" s="88"/>
      <c r="U10" s="102"/>
      <c r="V10" s="165" t="str">
        <f>B13</f>
        <v/>
      </c>
      <c r="W10" s="189"/>
      <c r="X10" s="166">
        <f>IF(AND(H11="A",H13="A"),0,IF(H13="A",-H11,IF(H11="A",H13,H13-H11)))</f>
        <v>0</v>
      </c>
      <c r="Y10" s="166">
        <f>IF(J12=V10,IF(AND(L6="A",L12="A"),0,IF(OR(X10&gt;0,H11="A"),IF(L12="A",-L6,IF(L6="A",L12,L12-L6)),0)),0)</f>
        <v>0</v>
      </c>
      <c r="Z10" s="166">
        <f>IF(N9=V10,IF(AND(P9="A",P21="A"),0,IF(OR(Y10&gt;0,L6="A"),IF(P9="A",-P21,IF(P21="A",P9,P9-P21)),0)),0)</f>
        <v>0</v>
      </c>
      <c r="AA10" s="167">
        <f t="shared" si="0"/>
        <v>0</v>
      </c>
    </row>
    <row r="11" spans="1:27" ht="24.95" customHeight="1" thickBot="1" x14ac:dyDescent="0.25">
      <c r="B11" s="184"/>
      <c r="C11" s="185"/>
      <c r="D11" s="187"/>
      <c r="E11" s="163"/>
      <c r="F11" s="172" t="str">
        <f>B10</f>
        <v/>
      </c>
      <c r="G11" s="173" t="str">
        <f>C10</f>
        <v/>
      </c>
      <c r="H11" s="181"/>
      <c r="I11" s="175"/>
      <c r="J11" s="152"/>
      <c r="K11" s="152"/>
      <c r="L11" s="152"/>
      <c r="M11" s="175"/>
      <c r="N11" s="152"/>
      <c r="O11" s="152"/>
      <c r="P11" s="152"/>
      <c r="Q11" s="175"/>
      <c r="R11" s="152"/>
      <c r="S11" s="152"/>
      <c r="T11" s="88"/>
      <c r="U11" s="102"/>
      <c r="V11" s="188"/>
      <c r="W11" s="189"/>
      <c r="X11" s="189"/>
      <c r="Y11" s="189"/>
      <c r="Z11" s="189"/>
      <c r="AA11" s="189"/>
    </row>
    <row r="12" spans="1:27" ht="24.95" customHeight="1" thickBot="1" x14ac:dyDescent="0.25">
      <c r="B12" s="104" t="s">
        <v>95</v>
      </c>
      <c r="C12" s="105"/>
      <c r="D12" s="176"/>
      <c r="E12" s="163"/>
      <c r="F12" s="104" t="s">
        <v>101</v>
      </c>
      <c r="G12" s="105"/>
      <c r="H12" s="152"/>
      <c r="I12" s="175"/>
      <c r="J12" s="172" t="str">
        <f>IF(AND(H11="A",H13="A"),F11,IF(H11="A",F13,IF(H13="A",F11,IF(H11=H13,"",(IF(H11&gt;H13,F11,F13))))))</f>
        <v/>
      </c>
      <c r="K12" s="173" t="str">
        <f>IF(AND(H11="A",H13="A"),G11,IF(H11="A",G13,IF(H13="A",G11,IF(H11=H13,"",(IF(H11&gt;H13,G11,G13))))))</f>
        <v/>
      </c>
      <c r="L12" s="174"/>
      <c r="M12" s="175"/>
      <c r="N12" s="152"/>
      <c r="O12" s="152"/>
      <c r="P12" s="152"/>
      <c r="Q12" s="175"/>
      <c r="R12" s="152"/>
      <c r="S12" s="152"/>
      <c r="T12" s="88"/>
      <c r="U12" s="102"/>
      <c r="V12" s="165" t="str">
        <f>B16</f>
        <v/>
      </c>
      <c r="W12" s="189"/>
      <c r="X12" s="166">
        <f>IF(AND(H17="A",H19="A"),0,IF(H17="A",-H19,IF(H19="A",H17,H17-H19)))</f>
        <v>0</v>
      </c>
      <c r="Y12" s="166">
        <f>IF(J18=V12,IF(AND(L18="A",L24="A"),0,IF(OR(X12&gt;0,H19="A"),IF(L18="A",-L24,IF(L24="A",L18,L18-L24)),0)),0)</f>
        <v>0</v>
      </c>
      <c r="Z12" s="166">
        <f>IF(N21=V12,IF(AND(P9="A",P21="A"),0,IF(OR(Y12&gt;0,L24="A"),IF(P21="A",-P9,IF(P9="A",P21,P21-P9)),0)),0)</f>
        <v>0</v>
      </c>
      <c r="AA12" s="167">
        <f t="shared" si="0"/>
        <v>0</v>
      </c>
    </row>
    <row r="13" spans="1:27" ht="24.95" customHeight="1" thickBot="1" x14ac:dyDescent="0.25">
      <c r="A13" s="243" t="s">
        <v>83</v>
      </c>
      <c r="B13" s="160" t="str">
        <f>IF('3'!U16=0,"",'3'!U16)</f>
        <v/>
      </c>
      <c r="C13" s="161" t="str">
        <f>IF('3'!V16=0,"",'3'!V16)</f>
        <v/>
      </c>
      <c r="D13" s="186"/>
      <c r="E13" s="163"/>
      <c r="F13" s="172" t="str">
        <f>B13</f>
        <v/>
      </c>
      <c r="G13" s="173" t="str">
        <f>C13</f>
        <v/>
      </c>
      <c r="H13" s="181"/>
      <c r="I13" s="175"/>
      <c r="J13" s="152"/>
      <c r="K13" s="152"/>
      <c r="L13" s="152"/>
      <c r="M13" s="163"/>
      <c r="N13" s="152"/>
      <c r="O13" s="152"/>
      <c r="P13" s="152"/>
      <c r="Q13" s="175"/>
      <c r="R13" s="152"/>
      <c r="S13" s="152"/>
      <c r="T13" s="88"/>
      <c r="U13" s="102"/>
      <c r="V13" s="188"/>
      <c r="W13" s="189"/>
      <c r="X13" s="189"/>
      <c r="Y13" s="189"/>
      <c r="Z13" s="189"/>
      <c r="AA13" s="189"/>
    </row>
    <row r="14" spans="1:27" ht="24.95" customHeight="1" thickBot="1" x14ac:dyDescent="0.25">
      <c r="B14" s="184"/>
      <c r="C14" s="185"/>
      <c r="D14" s="187"/>
      <c r="E14" s="163"/>
      <c r="F14" s="152"/>
      <c r="G14" s="152"/>
      <c r="H14" s="152"/>
      <c r="I14" s="163"/>
      <c r="J14" s="152"/>
      <c r="K14" s="152"/>
      <c r="L14" s="152"/>
      <c r="M14" s="163"/>
      <c r="N14" s="152"/>
      <c r="O14" s="152"/>
      <c r="P14" s="152"/>
      <c r="Q14" s="175"/>
      <c r="R14" s="152"/>
      <c r="S14" s="152"/>
      <c r="T14" s="88"/>
      <c r="U14" s="102"/>
      <c r="V14" s="165" t="str">
        <f>B19</f>
        <v/>
      </c>
      <c r="W14" s="166">
        <f>IF(AND(D19="A",D20="A"),0,IF(D19="A",-D20,IF(D20="A",D19,D19-D20)))</f>
        <v>0</v>
      </c>
      <c r="X14" s="166">
        <f>IF(F19=V14,IF(AND(H17="A",H19="A"),0,IF(OR(W14&gt;0,D20="A"),IF(H19="A",-H17,IF(H17="A",H19,H19-H17)),0)),0)</f>
        <v>0</v>
      </c>
      <c r="Y14" s="166">
        <f>IF(J18=V14,IF(AND(L18="A",L24="A"),0,IF(OR(X14&gt;0,H17="A"),IF(L18="A",-L24,IF(L24="A",L18,L18-L24)),0)),0)</f>
        <v>0</v>
      </c>
      <c r="Z14" s="166">
        <f>IF(N21=V14,IF(AND(P9="A",P21="A"),0,IF(OR(Y14&gt;0,L24="A"),IF(P21="A",-P9,IF(P9="A",P21,P21-P9)),0)),0)</f>
        <v>0</v>
      </c>
      <c r="AA14" s="167">
        <f t="shared" si="0"/>
        <v>0</v>
      </c>
    </row>
    <row r="15" spans="1:27" ht="24.95" customHeight="1" thickBot="1" x14ac:dyDescent="0.25">
      <c r="B15" s="104" t="s">
        <v>96</v>
      </c>
      <c r="C15" s="105"/>
      <c r="D15" s="176"/>
      <c r="E15" s="153"/>
      <c r="F15" s="154"/>
      <c r="G15" s="154"/>
      <c r="H15" s="154"/>
      <c r="I15" s="155"/>
      <c r="J15" s="154"/>
      <c r="K15" s="154"/>
      <c r="L15" s="154"/>
      <c r="M15" s="155"/>
      <c r="N15" s="104" t="s">
        <v>106</v>
      </c>
      <c r="O15" s="105"/>
      <c r="P15" s="154"/>
      <c r="Q15" s="177"/>
      <c r="R15" s="172" t="str">
        <f>IF(AND(P9="A",P21="A"),N9,IF(P9="A",N21,IF(P21="A",N9,IF(P9=P21,"",(IF(P9&gt;P21,N9,N21))))))</f>
        <v/>
      </c>
      <c r="S15" s="173" t="str">
        <f>IF(AND(P9="A",P21="A"),O9,IF(P9="A",O21,IF(P21="A",O9,IF(P9=P21,"",(IF(P9&gt;P21,O9,O21))))))</f>
        <v/>
      </c>
      <c r="T15" s="88"/>
      <c r="V15" s="165" t="str">
        <f>B20</f>
        <v/>
      </c>
      <c r="W15" s="166">
        <f>IF(AND(D19="A",D20="A"),0,IF(D20="A",-D19,IF(D19="A",D20,D20-D19)))</f>
        <v>0</v>
      </c>
      <c r="X15" s="166">
        <f>IF(F19=V15,IF(AND(H17="A",H19="A"),0,IF(OR(W15&gt;0,D19="A"),IF(H19="A",-H17,IF(H17="A",H19,H19-H17)),0)),0)</f>
        <v>0</v>
      </c>
      <c r="Y15" s="166">
        <f>IF(J18=V15,IF(AND(L18="A",L24="A"),0,IF(OR(X15&gt;0,H17="A"),IF(L18="A",-L24,IF(L24="A",L18,L18-L24)),0)),0)</f>
        <v>0</v>
      </c>
      <c r="Z15" s="166">
        <f>IF(N21=V15,IF(AND(P9="A",P21="A"),0,IF(OR(Y15&gt;0,L24="A"),IF(P21="A",-P9,IF(P9="A",P21,P21-P9)),0)),0)</f>
        <v>0</v>
      </c>
      <c r="AA15" s="167">
        <f t="shared" si="0"/>
        <v>0</v>
      </c>
    </row>
    <row r="16" spans="1:27" ht="24.95" customHeight="1" thickBot="1" x14ac:dyDescent="0.25">
      <c r="A16" s="243" t="s">
        <v>84</v>
      </c>
      <c r="B16" s="160" t="str">
        <f>IF('4'!U6=0,"",'4'!U6)</f>
        <v/>
      </c>
      <c r="C16" s="161" t="str">
        <f>IF('4'!V6=0,"",'4'!V6)</f>
        <v/>
      </c>
      <c r="D16" s="186"/>
      <c r="E16" s="163"/>
      <c r="F16" s="152"/>
      <c r="G16" s="164"/>
      <c r="H16" s="152"/>
      <c r="I16" s="163"/>
      <c r="J16" s="152"/>
      <c r="K16" s="164"/>
      <c r="L16" s="152"/>
      <c r="M16" s="163"/>
      <c r="N16" s="152"/>
      <c r="O16" s="164"/>
      <c r="P16" s="152"/>
      <c r="Q16" s="175"/>
      <c r="R16" s="152"/>
      <c r="S16" s="164"/>
      <c r="T16" s="88"/>
      <c r="U16" s="102"/>
      <c r="V16" s="165" t="str">
        <f>B22</f>
        <v/>
      </c>
      <c r="W16" s="166">
        <f>IF(AND(D22="A",D23="A"),0,IF(D22="A",-D23,IF(D23="A",D22,D22-D23)))</f>
        <v>0</v>
      </c>
      <c r="X16" s="166">
        <f>IF(F23=V16,IF(AND(H23="A",H25="A"),0,IF(OR(W16&gt;0,D23="A"),IF(H23="A",-H25,IF(H25="A",H23,H23-H25)),0)),0)</f>
        <v>0</v>
      </c>
      <c r="Y16" s="166">
        <f>IF(J24=V16,IF(AND(L18="A",L24="A"),0,IF(OR(X16&gt;0,H25="A"),IF(L24="A",-L18,IF(L18="A",L24,L24-L18)),0)),0)</f>
        <v>0</v>
      </c>
      <c r="Z16" s="166">
        <f>IF(N21=V16,IF(AND(P9="A",P21="A"),0,IF(OR(Y16&gt;0,L18="A"),IF(P21="A",-P9,IF(P9="A",P21,P21-P9)),0)),0)</f>
        <v>0</v>
      </c>
      <c r="AA16" s="167">
        <f t="shared" si="0"/>
        <v>0</v>
      </c>
    </row>
    <row r="17" spans="1:36" ht="24.95" customHeight="1" thickBot="1" x14ac:dyDescent="0.25">
      <c r="B17" s="184"/>
      <c r="C17" s="185"/>
      <c r="D17" s="187"/>
      <c r="E17" s="163"/>
      <c r="F17" s="172" t="str">
        <f>B16</f>
        <v/>
      </c>
      <c r="G17" s="173" t="str">
        <f>C16</f>
        <v/>
      </c>
      <c r="H17" s="181"/>
      <c r="I17" s="175"/>
      <c r="J17" s="152"/>
      <c r="K17" s="152"/>
      <c r="L17" s="152"/>
      <c r="M17" s="163"/>
      <c r="N17" s="152"/>
      <c r="O17" s="152"/>
      <c r="P17" s="152"/>
      <c r="Q17" s="175"/>
      <c r="R17" s="152"/>
      <c r="S17" s="152"/>
      <c r="T17" s="88"/>
      <c r="U17" s="102"/>
      <c r="V17" s="165" t="str">
        <f>B23</f>
        <v/>
      </c>
      <c r="W17" s="166">
        <f>IF(AND(D22="A",D23="A"),0,IF(D23="A",-D22,IF(D22="A",D23,D23-D22)))</f>
        <v>0</v>
      </c>
      <c r="X17" s="166">
        <f>IF(F23=V17,IF(AND(H23="A",H25="A"),0,IF(OR(W17&gt;0,D22="A"),IF(H23="A",-H25,IF(H25="A",H23,H23-H25)),0)),0)</f>
        <v>0</v>
      </c>
      <c r="Y17" s="166">
        <f>IF(J24=V17,IF(AND(L18="A",L24="A"),0,IF(OR(X17&gt;0,H25="A"),IF(L24="A",-L18,IF(L18="A",L24,L24-L18)),0)),0)</f>
        <v>0</v>
      </c>
      <c r="Z17" s="166">
        <f>IF(N21=V17,IF(AND(P9="A",P21="A"),0,IF(OR(Y17&gt;0,L18="A"),IF(P21="A",-P9,IF(P9="A",P21,P21-P9)),0)),0)</f>
        <v>0</v>
      </c>
      <c r="AA17" s="167">
        <f t="shared" si="0"/>
        <v>0</v>
      </c>
    </row>
    <row r="18" spans="1:36" ht="24.95" customHeight="1" thickBot="1" x14ac:dyDescent="0.25">
      <c r="B18" s="104" t="s">
        <v>97</v>
      </c>
      <c r="C18" s="105"/>
      <c r="D18" s="176"/>
      <c r="E18" s="163"/>
      <c r="F18" s="104" t="s">
        <v>102</v>
      </c>
      <c r="G18" s="105"/>
      <c r="H18" s="152"/>
      <c r="I18" s="175"/>
      <c r="J18" s="172" t="str">
        <f>IF(AND(H17="A",H19="A"),F17,IF(H17="A",F19,IF(H19="A",F17,IF(H17=H19,"",(IF(H17&gt;H19,F17,F19))))))</f>
        <v/>
      </c>
      <c r="K18" s="173" t="str">
        <f>IF(AND(H17="A",H19="A"),G17,IF(H17="A",G19,IF(H19="A",G17,IF(H17=H19,"",(IF(H17&gt;H19,G17,G19))))))</f>
        <v/>
      </c>
      <c r="L18" s="174"/>
      <c r="M18" s="175"/>
      <c r="N18" s="152"/>
      <c r="O18" s="152"/>
      <c r="P18" s="152"/>
      <c r="Q18" s="175"/>
      <c r="R18" s="152"/>
      <c r="S18" s="152"/>
      <c r="T18" s="88"/>
      <c r="U18" s="102"/>
      <c r="V18" s="165" t="str">
        <f>B25</f>
        <v/>
      </c>
      <c r="W18" s="189"/>
      <c r="X18" s="166">
        <f>IF(AND(H23="A",H25="A"),0,IF(H23="A",H25,IF(H25="A",-H23,H25-H23)))</f>
        <v>0</v>
      </c>
      <c r="Y18" s="166">
        <f>IF(J24=V18,IF(AND(L18="A",L24="A"),0,IF(OR(X18&gt;0,H23="A"),IF(L24="A",-L18,IF(L18="A",L24,L24-L18)),0)),0)</f>
        <v>0</v>
      </c>
      <c r="Z18" s="166">
        <f>IF(N21=V18,IF(AND(P9="A",P21="A"),0,IF(OR(Y18&gt;0,L18="A"),IF(P21="A",-P9,IF(P9="A",P21,P21-P9)),0)),0)</f>
        <v>0</v>
      </c>
      <c r="AA18" s="167">
        <f t="shared" si="0"/>
        <v>0</v>
      </c>
    </row>
    <row r="19" spans="1:36" ht="24.95" customHeight="1" thickBot="1" x14ac:dyDescent="0.25">
      <c r="A19" s="243" t="s">
        <v>85</v>
      </c>
      <c r="B19" s="160" t="str">
        <f>IF('4'!U16=0,"",'4'!U16)</f>
        <v/>
      </c>
      <c r="C19" s="161" t="str">
        <f>IF('4'!V16=0,"",'4'!V16)</f>
        <v/>
      </c>
      <c r="D19" s="162"/>
      <c r="E19" s="163"/>
      <c r="F19" s="172" t="str">
        <f>IF(AND(D19="A",D20="A"),B19,IF(D19="A",B20,IF(D20="A",B19,IF(D19=D20,"",(IF(D19&gt;D20,B19,B20))))))</f>
        <v/>
      </c>
      <c r="G19" s="173" t="str">
        <f>IF(AND(D19="A",D20="A"),C19,IF(D19="A",C20,IF(D20="A",C19,IF(D19=D20,"",(IF(D19&gt;D20,C19,C20))))))</f>
        <v/>
      </c>
      <c r="H19" s="181"/>
      <c r="I19" s="175"/>
      <c r="J19" s="152"/>
      <c r="K19" s="152"/>
      <c r="L19" s="152"/>
      <c r="M19" s="175"/>
      <c r="N19" s="152"/>
      <c r="O19" s="152"/>
      <c r="P19" s="152"/>
      <c r="Q19" s="175"/>
      <c r="R19" s="152"/>
      <c r="S19" s="152"/>
      <c r="T19" s="88"/>
      <c r="U19" s="102"/>
      <c r="V19" s="188"/>
      <c r="W19" s="189"/>
      <c r="X19" s="189"/>
      <c r="Y19" s="189"/>
      <c r="Z19" s="189"/>
      <c r="AA19" s="189"/>
    </row>
    <row r="20" spans="1:36" ht="24.95" customHeight="1" thickBot="1" x14ac:dyDescent="0.25">
      <c r="A20" s="244" t="s">
        <v>82</v>
      </c>
      <c r="B20" s="169" t="str">
        <f>IF('1'!B8=0,"",'1'!B8)</f>
        <v/>
      </c>
      <c r="C20" s="170" t="str">
        <f>IF('1'!C8=0,"",'1'!C8)</f>
        <v/>
      </c>
      <c r="D20" s="171"/>
      <c r="E20" s="163"/>
      <c r="F20" s="152"/>
      <c r="G20" s="152"/>
      <c r="H20" s="152"/>
      <c r="I20" s="163"/>
      <c r="J20" s="152"/>
      <c r="K20" s="152"/>
      <c r="L20" s="152"/>
      <c r="M20" s="175"/>
      <c r="N20" s="152"/>
      <c r="O20" s="152"/>
      <c r="P20" s="152"/>
      <c r="Q20" s="175"/>
      <c r="R20" s="152"/>
      <c r="S20" s="152"/>
      <c r="T20" s="88"/>
      <c r="U20" s="102"/>
    </row>
    <row r="21" spans="1:36" ht="24.95" customHeight="1" thickBot="1" x14ac:dyDescent="0.25">
      <c r="B21" s="104" t="s">
        <v>98</v>
      </c>
      <c r="C21" s="105"/>
      <c r="D21" s="176"/>
      <c r="E21" s="163"/>
      <c r="F21" s="152"/>
      <c r="G21" s="154"/>
      <c r="H21" s="154"/>
      <c r="I21" s="155"/>
      <c r="J21" s="104" t="s">
        <v>105</v>
      </c>
      <c r="K21" s="105"/>
      <c r="L21" s="154"/>
      <c r="M21" s="177"/>
      <c r="N21" s="172" t="str">
        <f>IF(AND(L18="A",L24="A"),J18,IF(L18="A",J24,IF(L24="A",J18,IF(L18=L24,"",(IF(L18&gt;L24,J18,J24))))))</f>
        <v/>
      </c>
      <c r="O21" s="173" t="str">
        <f>IF(AND(L18="A",L24="A"),K18,IF(L18="A",K24,IF(L24="A",K18,IF(L18=L24,"",(IF(L18&gt;L24,K18,K24))))))</f>
        <v/>
      </c>
      <c r="P21" s="174"/>
      <c r="Q21" s="177"/>
      <c r="R21" s="152"/>
      <c r="S21" s="152"/>
      <c r="T21" s="88"/>
    </row>
    <row r="22" spans="1:36" ht="24.95" customHeight="1" thickBot="1" x14ac:dyDescent="0.25">
      <c r="A22" s="243" t="s">
        <v>86</v>
      </c>
      <c r="B22" s="160" t="str">
        <f>IF('5'!U6=0,"",'5'!U6)</f>
        <v/>
      </c>
      <c r="C22" s="161" t="str">
        <f>IF('5'!V6=0,"",'5'!V6)</f>
        <v/>
      </c>
      <c r="D22" s="162"/>
      <c r="E22" s="163"/>
      <c r="F22" s="152"/>
      <c r="G22" s="164"/>
      <c r="H22" s="152"/>
      <c r="I22" s="163"/>
      <c r="J22" s="152"/>
      <c r="K22" s="164"/>
      <c r="L22" s="152"/>
      <c r="M22" s="175"/>
      <c r="N22" s="152"/>
      <c r="O22" s="164"/>
      <c r="P22" s="152"/>
      <c r="Q22" s="163"/>
      <c r="R22" s="152"/>
      <c r="S22" s="152"/>
      <c r="T22" s="152"/>
      <c r="U22" s="152"/>
      <c r="AB22" s="152"/>
      <c r="AJ22" s="152"/>
    </row>
    <row r="23" spans="1:36" ht="24.95" customHeight="1" thickBot="1" x14ac:dyDescent="0.25">
      <c r="A23" s="244" t="s">
        <v>1948</v>
      </c>
      <c r="B23" s="169" t="str">
        <f>IF('2'!B18=0,"",'2'!B18)</f>
        <v/>
      </c>
      <c r="C23" s="170" t="str">
        <f>IF('2'!C18=0,"",'2'!C18)</f>
        <v/>
      </c>
      <c r="D23" s="171"/>
      <c r="E23" s="163"/>
      <c r="F23" s="172" t="str">
        <f>IF(AND(D22="A",D23="A"),B22,IF(D22="A",B23,IF(D23="A",B22,IF(D22=D23,"",(IF(D22&gt;D23,B22,B23))))))</f>
        <v/>
      </c>
      <c r="G23" s="173" t="str">
        <f>IF(AND(D22="A",D23="A"),C22,IF(D22="A",C23,IF(D23="A",C22,IF(D22=D23,"",(IF(D22&gt;D23,C22,C23))))))</f>
        <v/>
      </c>
      <c r="H23" s="181"/>
      <c r="I23" s="175"/>
      <c r="J23" s="152"/>
      <c r="K23" s="152"/>
      <c r="L23" s="152"/>
      <c r="M23" s="175"/>
      <c r="N23" s="152"/>
      <c r="O23" s="152"/>
      <c r="P23" s="152"/>
      <c r="Q23" s="163"/>
      <c r="R23" s="152"/>
      <c r="S23" s="152"/>
      <c r="T23" s="88"/>
      <c r="U23" s="102"/>
    </row>
    <row r="24" spans="1:36" ht="24.95" customHeight="1" thickBot="1" x14ac:dyDescent="0.25">
      <c r="B24" s="104" t="s">
        <v>99</v>
      </c>
      <c r="C24" s="105"/>
      <c r="D24" s="176"/>
      <c r="E24" s="163"/>
      <c r="F24" s="104" t="s">
        <v>103</v>
      </c>
      <c r="G24" s="105"/>
      <c r="H24" s="152"/>
      <c r="I24" s="175"/>
      <c r="J24" s="172" t="str">
        <f>IF(AND(H23="A",H25="A"),F23,IF(H23="A",F25,IF(H25="A",F23,IF(H23=H25,"",(IF(H23&gt;H25,F23,F25))))))</f>
        <v/>
      </c>
      <c r="K24" s="173" t="str">
        <f>IF(AND(H23="A",H25="A"),G23,IF(H23="A",G25,IF(H25="A",G23,IF(H23=H25,"",(IF(H23&gt;H25,G23,G25))))))</f>
        <v/>
      </c>
      <c r="L24" s="174"/>
      <c r="M24" s="175"/>
      <c r="N24" s="152"/>
      <c r="O24" s="152"/>
      <c r="P24" s="152"/>
      <c r="Q24" s="163"/>
      <c r="R24" s="152"/>
      <c r="S24" s="152"/>
      <c r="T24" s="88"/>
      <c r="U24" s="102"/>
    </row>
    <row r="25" spans="1:36" ht="24.95" customHeight="1" thickBot="1" x14ac:dyDescent="0.25">
      <c r="A25" s="243" t="s">
        <v>3</v>
      </c>
      <c r="B25" s="160" t="str">
        <f>IF('5'!U16=0,"",'5'!U16)</f>
        <v/>
      </c>
      <c r="C25" s="161" t="str">
        <f>IF('5'!V16=0,"",'5'!V16)</f>
        <v/>
      </c>
      <c r="D25" s="186"/>
      <c r="E25" s="163"/>
      <c r="F25" s="172" t="str">
        <f>B25</f>
        <v/>
      </c>
      <c r="G25" s="173" t="str">
        <f>C25</f>
        <v/>
      </c>
      <c r="H25" s="181"/>
      <c r="I25" s="175"/>
      <c r="J25" s="152"/>
      <c r="K25" s="152"/>
      <c r="L25" s="152"/>
      <c r="M25" s="163"/>
      <c r="N25" s="152"/>
      <c r="O25" s="152"/>
      <c r="P25" s="152"/>
      <c r="Q25" s="163"/>
      <c r="R25" s="152"/>
      <c r="S25" s="152"/>
      <c r="T25" s="88"/>
      <c r="U25" s="102"/>
    </row>
    <row r="26" spans="1:36" ht="24.95" customHeight="1" thickBot="1" x14ac:dyDescent="0.25">
      <c r="B26" s="184"/>
      <c r="C26" s="185"/>
      <c r="D26" s="187"/>
      <c r="E26" s="163"/>
      <c r="F26" s="152"/>
      <c r="G26" s="152"/>
      <c r="H26" s="152"/>
      <c r="I26" s="163"/>
      <c r="J26" s="152"/>
      <c r="K26" s="152"/>
      <c r="L26" s="152"/>
      <c r="M26" s="163"/>
      <c r="N26" s="152"/>
      <c r="O26" s="152"/>
      <c r="P26" s="152"/>
      <c r="Q26" s="163"/>
      <c r="R26" s="152"/>
      <c r="S26" s="152"/>
      <c r="T26" s="88"/>
      <c r="U26" s="102"/>
    </row>
    <row r="27" spans="1:36" ht="24.75" customHeight="1" x14ac:dyDescent="0.2"/>
    <row r="28" spans="1:36" ht="24.75" customHeight="1" x14ac:dyDescent="0.2"/>
    <row r="29" spans="1:36" ht="24.75" customHeight="1" x14ac:dyDescent="0.2"/>
    <row r="30" spans="1:36" ht="24.75" customHeight="1" x14ac:dyDescent="0.2"/>
    <row r="31" spans="1:36" ht="24.75" customHeight="1" x14ac:dyDescent="0.2"/>
    <row r="32" spans="1:36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</sheetData>
  <mergeCells count="9">
    <mergeCell ref="R1:T1"/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19:C19">
    <cfRule type="expression" dxfId="39" priority="1" stopIfTrue="1">
      <formula>AND(($B$19=$F$19),($B$19&lt;&gt;""))</formula>
    </cfRule>
    <cfRule type="expression" priority="2" stopIfTrue="1">
      <formula>$B$20=$F$19</formula>
    </cfRule>
    <cfRule type="expression" dxfId="38" priority="3" stopIfTrue="1">
      <formula>AND(($C$18&lt;&gt;""),($B$19&lt;&gt;""))</formula>
    </cfRule>
  </conditionalFormatting>
  <conditionalFormatting sqref="B20:C20">
    <cfRule type="expression" dxfId="37" priority="4" stopIfTrue="1">
      <formula>AND(($B$20=$F$19),($B$20&lt;&gt;""))</formula>
    </cfRule>
    <cfRule type="expression" priority="5" stopIfTrue="1">
      <formula>$B$19=$F$19</formula>
    </cfRule>
    <cfRule type="expression" dxfId="36" priority="6" stopIfTrue="1">
      <formula>AND(($C$18&lt;&gt;""),($B$20&lt;&gt;""))</formula>
    </cfRule>
  </conditionalFormatting>
  <conditionalFormatting sqref="B22:C22">
    <cfRule type="expression" dxfId="35" priority="7" stopIfTrue="1">
      <formula>AND(($B$22=$F$23),($B$22&lt;&gt;""))</formula>
    </cfRule>
    <cfRule type="expression" priority="8" stopIfTrue="1">
      <formula>$B$23=$F$23</formula>
    </cfRule>
    <cfRule type="expression" dxfId="34" priority="9" stopIfTrue="1">
      <formula>AND(($C$21&lt;&gt;""),($B$22&lt;&gt;""))</formula>
    </cfRule>
  </conditionalFormatting>
  <conditionalFormatting sqref="B23:C23">
    <cfRule type="expression" dxfId="33" priority="10" stopIfTrue="1">
      <formula>AND(($B$23=$F$23),($B$23&lt;&gt;""))</formula>
    </cfRule>
    <cfRule type="expression" priority="11" stopIfTrue="1">
      <formula>$B$22=$F$23</formula>
    </cfRule>
    <cfRule type="expression" dxfId="32" priority="12" stopIfTrue="1">
      <formula>AND(($C$21&lt;&gt;""),($B$23&lt;&gt;""))</formula>
    </cfRule>
  </conditionalFormatting>
  <conditionalFormatting sqref="F5:G5">
    <cfRule type="expression" dxfId="31" priority="13" stopIfTrue="1">
      <formula>AND(($F$5=$J$6),($F$5&lt;&gt;""))</formula>
    </cfRule>
    <cfRule type="expression" priority="14" stopIfTrue="1">
      <formula>$F$7=$J$6</formula>
    </cfRule>
    <cfRule type="expression" dxfId="30" priority="15" stopIfTrue="1">
      <formula>AND(($G$6&lt;&gt;""),($F$5&lt;&gt;""))</formula>
    </cfRule>
  </conditionalFormatting>
  <conditionalFormatting sqref="F7:G7">
    <cfRule type="expression" dxfId="29" priority="16" stopIfTrue="1">
      <formula>AND(($F$7=$J$6),($F$7&lt;&gt;""))</formula>
    </cfRule>
    <cfRule type="expression" priority="17" stopIfTrue="1">
      <formula>$F$5=$J$6</formula>
    </cfRule>
    <cfRule type="expression" dxfId="28" priority="18" stopIfTrue="1">
      <formula>AND(($G$6&lt;&gt;""),($F$7&lt;&gt;""))</formula>
    </cfRule>
  </conditionalFormatting>
  <conditionalFormatting sqref="F11:G11">
    <cfRule type="expression" dxfId="27" priority="19" stopIfTrue="1">
      <formula>AND(($F$11=$J$12),($F$11&lt;&gt;""))</formula>
    </cfRule>
    <cfRule type="expression" priority="20" stopIfTrue="1">
      <formula>$F$13=$J$12</formula>
    </cfRule>
    <cfRule type="expression" dxfId="26" priority="21" stopIfTrue="1">
      <formula>AND(($G$12&lt;&gt;""),($F$11&lt;&gt;""))</formula>
    </cfRule>
  </conditionalFormatting>
  <conditionalFormatting sqref="F13:G13">
    <cfRule type="expression" dxfId="25" priority="22" stopIfTrue="1">
      <formula>AND(($F$13=$J$12),($F$13&lt;&gt;""))</formula>
    </cfRule>
    <cfRule type="expression" priority="23" stopIfTrue="1">
      <formula>$F$11=$J$12</formula>
    </cfRule>
    <cfRule type="expression" dxfId="24" priority="24" stopIfTrue="1">
      <formula>AND(($G$12&lt;&gt;""),($F$13&lt;&gt;""))</formula>
    </cfRule>
  </conditionalFormatting>
  <conditionalFormatting sqref="F17:G17">
    <cfRule type="expression" dxfId="23" priority="25" stopIfTrue="1">
      <formula>AND(($F$17=$J$18),($F$17&lt;&gt;""))</formula>
    </cfRule>
    <cfRule type="expression" priority="26" stopIfTrue="1">
      <formula>$F$19=$J$18</formula>
    </cfRule>
    <cfRule type="expression" dxfId="22" priority="27" stopIfTrue="1">
      <formula>AND(($G$18&lt;&gt;""),($F$17&lt;&gt;""))</formula>
    </cfRule>
  </conditionalFormatting>
  <conditionalFormatting sqref="F19:G19">
    <cfRule type="expression" dxfId="21" priority="28" stopIfTrue="1">
      <formula>AND(($F$19=$J$18),($F$19&lt;&gt;""))</formula>
    </cfRule>
    <cfRule type="expression" priority="29" stopIfTrue="1">
      <formula>$F$17=$J$18</formula>
    </cfRule>
    <cfRule type="expression" dxfId="20" priority="30" stopIfTrue="1">
      <formula>AND(($G$18&lt;&gt;""),($F$19&lt;&gt;""))</formula>
    </cfRule>
  </conditionalFormatting>
  <conditionalFormatting sqref="F23:G23">
    <cfRule type="expression" dxfId="19" priority="31" stopIfTrue="1">
      <formula>AND(($F$23=$J$24),($F$23&lt;&gt;""))</formula>
    </cfRule>
    <cfRule type="expression" priority="32" stopIfTrue="1">
      <formula>$F$25=$J$24</formula>
    </cfRule>
    <cfRule type="expression" dxfId="18" priority="33" stopIfTrue="1">
      <formula>AND(($G$24&lt;&gt;""),($F$23&lt;&gt;""))</formula>
    </cfRule>
  </conditionalFormatting>
  <conditionalFormatting sqref="F25:G25">
    <cfRule type="expression" dxfId="17" priority="34" stopIfTrue="1">
      <formula>AND(($F$25=$J$24),($F$25&lt;&gt;""))</formula>
    </cfRule>
    <cfRule type="expression" priority="35" stopIfTrue="1">
      <formula>$F$23=$J$24</formula>
    </cfRule>
    <cfRule type="expression" dxfId="16" priority="36" stopIfTrue="1">
      <formula>AND(($G$24&lt;&gt;""),($F$25&lt;&gt;""))</formula>
    </cfRule>
  </conditionalFormatting>
  <conditionalFormatting sqref="J6:K6">
    <cfRule type="expression" dxfId="15" priority="37" stopIfTrue="1">
      <formula>AND(($J$6=$N$9),($J$6&lt;&gt;""))</formula>
    </cfRule>
    <cfRule type="expression" priority="38" stopIfTrue="1">
      <formula>$J$12=$N$9</formula>
    </cfRule>
    <cfRule type="expression" dxfId="14" priority="39" stopIfTrue="1">
      <formula>AND(($K$9&lt;&gt;""),($J$6&lt;&gt;""))</formula>
    </cfRule>
  </conditionalFormatting>
  <conditionalFormatting sqref="J12:K12">
    <cfRule type="expression" dxfId="13" priority="40" stopIfTrue="1">
      <formula>AND(($J$12=$N$9),($J$12&lt;&gt;""))</formula>
    </cfRule>
    <cfRule type="expression" priority="41" stopIfTrue="1">
      <formula>$J$6=$N$9</formula>
    </cfRule>
    <cfRule type="expression" dxfId="12" priority="42" stopIfTrue="1">
      <formula>AND(($K$9&lt;&gt;""),($J$12&lt;&gt;""))</formula>
    </cfRule>
  </conditionalFormatting>
  <conditionalFormatting sqref="J18:K18">
    <cfRule type="expression" dxfId="11" priority="43" stopIfTrue="1">
      <formula>AND(($J$18=$N$21),($J$18&lt;&gt;""))</formula>
    </cfRule>
    <cfRule type="expression" priority="44" stopIfTrue="1">
      <formula>$J$24=$N$21</formula>
    </cfRule>
    <cfRule type="expression" dxfId="10" priority="45" stopIfTrue="1">
      <formula>AND(($K$21&lt;&gt;""),($J$18&lt;&gt;""))</formula>
    </cfRule>
  </conditionalFormatting>
  <conditionalFormatting sqref="J24:K24">
    <cfRule type="expression" dxfId="9" priority="46" stopIfTrue="1">
      <formula>AND(($J$24=$N$21),($J$24&lt;&gt;""))</formula>
    </cfRule>
    <cfRule type="expression" priority="47" stopIfTrue="1">
      <formula>$J$18=$N$21</formula>
    </cfRule>
    <cfRule type="expression" dxfId="8" priority="48" stopIfTrue="1">
      <formula>AND(($K$21&lt;&gt;""),($J$24&lt;&gt;""))</formula>
    </cfRule>
  </conditionalFormatting>
  <conditionalFormatting sqref="N9:O9">
    <cfRule type="expression" dxfId="7" priority="49" stopIfTrue="1">
      <formula>AND(($N$9=$R$15),($N$9&lt;&gt;""))</formula>
    </cfRule>
    <cfRule type="expression" priority="50" stopIfTrue="1">
      <formula>$N$21=$R$15</formula>
    </cfRule>
    <cfRule type="expression" dxfId="6" priority="51" stopIfTrue="1">
      <formula>AND(($O$15&lt;&gt;""),($N$9&lt;&gt;""))</formula>
    </cfRule>
  </conditionalFormatting>
  <conditionalFormatting sqref="N21:O21">
    <cfRule type="expression" dxfId="5" priority="52" stopIfTrue="1">
      <formula>AND(($N$21=$R$15),($N$21&lt;&gt;""))</formula>
    </cfRule>
    <cfRule type="expression" priority="53" stopIfTrue="1">
      <formula>$N$9=$R$15</formula>
    </cfRule>
    <cfRule type="expression" dxfId="4" priority="54" stopIfTrue="1">
      <formula>AND(($O$15&lt;&gt;""),($N$21&lt;&gt;""))</formula>
    </cfRule>
  </conditionalFormatting>
  <conditionalFormatting sqref="H25 H23 L18 H7 P21 D19:D20 D22:D23 P9 H5 L24 H17 H19 H11 H13 L6 L12">
    <cfRule type="cellIs" dxfId="3" priority="55" stopIfTrue="1" operator="equal">
      <formula>"A"</formula>
    </cfRule>
  </conditionalFormatting>
  <dataValidations count="5">
    <dataValidation type="list" allowBlank="1" showInputMessage="1" showErrorMessage="1" sqref="H23 H17 H11 H5 H25 H19 H13 H7">
      <formula1>NB_Parties_8eme</formula1>
    </dataValidation>
    <dataValidation type="list" allowBlank="1" showInputMessage="1" showErrorMessage="1" sqref="L6 L18 L12 L24">
      <formula1>NB_Parties_Quart</formula1>
    </dataValidation>
    <dataValidation type="list" allowBlank="1" showInputMessage="1" showErrorMessage="1" sqref="P21 P9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  <dataValidation type="list" allowBlank="1" showInputMessage="1" showErrorMessage="1" sqref="D22:D23 D19:D20">
      <formula1>NB_Parties_16eme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 B
(Tableau de 35 joueurs)&amp;R&amp;"Comic Sans MS,Gras"&amp;20LIGUE FFB
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P58"/>
  <sheetViews>
    <sheetView showGridLines="0" topLeftCell="A19" workbookViewId="0">
      <selection activeCell="N26" sqref="N26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47" customFormat="1" ht="16.5" x14ac:dyDescent="0.35">
      <c r="C1" s="46" t="s">
        <v>27</v>
      </c>
      <c r="D1" s="211" t="s">
        <v>14</v>
      </c>
      <c r="E1" s="46" t="s">
        <v>17</v>
      </c>
      <c r="F1" s="46" t="s">
        <v>18</v>
      </c>
      <c r="G1" s="46" t="s">
        <v>19</v>
      </c>
      <c r="H1" s="46" t="s">
        <v>1893</v>
      </c>
      <c r="I1" s="46" t="s">
        <v>1894</v>
      </c>
      <c r="J1" s="46" t="s">
        <v>62</v>
      </c>
      <c r="K1" s="46" t="s">
        <v>63</v>
      </c>
      <c r="L1" s="46" t="s">
        <v>47</v>
      </c>
      <c r="P1" s="60"/>
    </row>
    <row r="2" spans="3:16" ht="16.5" customHeight="1" x14ac:dyDescent="0.3">
      <c r="C2" s="3">
        <v>1</v>
      </c>
      <c r="D2" s="75" t="str">
        <f>'Final A'!R15</f>
        <v/>
      </c>
      <c r="E2" s="76"/>
      <c r="F2" s="77">
        <f>IF(ISNA(IF(LEFT(Division,2)="R1",VLOOKUP(E2,Points!$A$2:$D$40,2,FALSE),IF(LEFT(Division,2)="R2",VLOOKUP(E2,Points!$A$2:$D$40,3,FALSE),IF(LEFT(Division,2)="R3",VLOOKUP(E2,Points!$A$2:$D$40,4,FALSE),"DIV ???")))),0,IF(LEFT(Division,2)="R1",VLOOKUP(E2,Points!$A$2:$D$40,2,FALSE),IF(LEFT(Division,2)="R2",VLOOKUP(E2,Points!$A$2:$D$40,3,FALSE),IF(LEFT(Division,2)="R3",VLOOKUP(E2,Points!$A$2:$D$40,4,FALSE),"DIV ???"))))</f>
        <v>0</v>
      </c>
      <c r="G2" s="78" t="str">
        <f>IF(ISERROR(VLOOKUP(D2,'Final A'!$AG$4:$AJ$67,4,FALSE)),"",VLOOKUP(D2,'Final A'!$AG$4:$AJ$67,4,FALSE))</f>
        <v/>
      </c>
      <c r="H2" s="78"/>
      <c r="I2" s="78"/>
      <c r="J2" s="78" t="str">
        <f>IF(ISNA(VLOOKUP(D2,Inscrits!B:E,3,FALSE)),"",VLOOKUP(D2,Inscrits!B:E,3,FALSE))</f>
        <v/>
      </c>
      <c r="K2" s="78" t="str">
        <f>IF(ISNA(VLOOKUP(D2,Inscrits!B:E,5,FALSE)),"",VLOOKUP(D2,Inscrits!B:E,5,FALSE))</f>
        <v/>
      </c>
      <c r="L2" s="78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P2" s="61"/>
    </row>
    <row r="3" spans="3:16" ht="16.5" customHeight="1" x14ac:dyDescent="0.3">
      <c r="C3" s="3">
        <v>2</v>
      </c>
      <c r="D3" s="75" t="str">
        <f>IF('Final A'!T22="A",'Final A'!R22,IF('Final A'!T8="A",'Final A'!R8,IF('Final A'!T8&lt;'Final A'!T22,'Final A'!R8,'Final A'!R22)))</f>
        <v/>
      </c>
      <c r="E3" s="76"/>
      <c r="F3" s="77">
        <f>IF(ISNA(IF(LEFT(Division,2)="R1",VLOOKUP(E3,Points!$A$2:$D$40,2,FALSE),IF(LEFT(Division,2)="R2",VLOOKUP(E3,Points!$A$2:$D$40,3,FALSE),IF(LEFT(Division,2)="R3",VLOOKUP(E3,Points!$A$2:$D$40,4,FALSE),"DIV ???")))),0,IF(LEFT(Division,2)="R1",VLOOKUP(E3,Points!$A$2:$D$40,2,FALSE),IF(LEFT(Division,2)="R2",VLOOKUP(E3,Points!$A$2:$D$40,3,FALSE),IF(LEFT(Division,2)="R3",VLOOKUP(E3,Points!$A$2:$D$40,4,FALSE),"DIV ???"))))</f>
        <v>0</v>
      </c>
      <c r="G3" s="78" t="str">
        <f>IF(ISERROR(VLOOKUP(D3,'Final A'!$AG$4:$AJ$67,4,FALSE)),"",VLOOKUP(D3,'Final A'!$AG$4:$AJ$67,4,FALSE))</f>
        <v/>
      </c>
      <c r="H3" s="78"/>
      <c r="I3" s="78"/>
      <c r="J3" s="78" t="str">
        <f>IF(ISNA(VLOOKUP(D3,Inscrits!B:E,3,FALSE)),"",VLOOKUP(D3,Inscrits!B:E,3,FALSE))</f>
        <v/>
      </c>
      <c r="K3" s="78" t="str">
        <f>IF(ISNA(VLOOKUP(D3,Inscrits!B:E,5,FALSE)),"",VLOOKUP(D3,Inscrits!B:E,5,FALSE))</f>
        <v/>
      </c>
      <c r="L3" s="78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P3" s="61"/>
    </row>
    <row r="4" spans="3:16" ht="16.5" customHeight="1" x14ac:dyDescent="0.3">
      <c r="C4" s="3">
        <v>3</v>
      </c>
      <c r="D4" s="75" t="str">
        <f>IF('Final A'!P21="A",'Final A'!N21,IF('Final A'!P9="A",'Final A'!N9,IF('Final A'!P9&lt;'Final A'!P21,'Final A'!N9,'Final A'!N21)))</f>
        <v/>
      </c>
      <c r="E4" s="76"/>
      <c r="F4" s="77">
        <f>IF(ISNA(IF(LEFT(Division,2)="R1",VLOOKUP(E4,Points!$A$2:$D$40,2,FALSE),IF(LEFT(Division,2)="R2",VLOOKUP(E4,Points!$A$2:$D$40,3,FALSE),IF(LEFT(Division,2)="R3",VLOOKUP(E4,Points!$A$2:$D$40,4,FALSE),"DIV ???")))),0,IF(LEFT(Division,2)="R1",VLOOKUP(E4,Points!$A$2:$D$40,2,FALSE),IF(LEFT(Division,2)="R2",VLOOKUP(E4,Points!$A$2:$D$40,3,FALSE),IF(LEFT(Division,2)="R3",VLOOKUP(E4,Points!$A$2:$D$40,4,FALSE),"DIV ???"))))</f>
        <v>0</v>
      </c>
      <c r="G4" s="78" t="str">
        <f>IF(ISERROR(VLOOKUP(D4,'Final A'!$AG$4:$AJ$67,4,FALSE)),"",VLOOKUP(D4,'Final A'!$AG$4:$AJ$67,4,FALSE))</f>
        <v/>
      </c>
      <c r="H4" s="78"/>
      <c r="I4" s="78"/>
      <c r="J4" s="78" t="str">
        <f>IF(ISNA(VLOOKUP(D4,Inscrits!B:E,3,FALSE)),"",VLOOKUP(D4,Inscrits!B:E,3,FALSE))</f>
        <v/>
      </c>
      <c r="K4" s="78" t="str">
        <f>IF(ISNA(VLOOKUP(D4,Inscrits!B:E,5,FALSE)),"",VLOOKUP(D4,Inscrits!B:E,5,FALSE))</f>
        <v/>
      </c>
      <c r="L4" s="78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  <c r="P4" s="61"/>
    </row>
    <row r="5" spans="3:16" ht="16.5" customHeight="1" x14ac:dyDescent="0.3">
      <c r="C5" s="3">
        <v>4</v>
      </c>
      <c r="D5" s="75" t="str">
        <f>IF('Final B'!P21="A",'Final B'!N21,IF('Final B'!P9="A",'Final B'!N9,IF('Final B'!P9&lt;'Final B'!P21,'Final B'!N9,'Final B'!N21)))</f>
        <v/>
      </c>
      <c r="E5" s="76"/>
      <c r="F5" s="77">
        <f>IF(ISNA(IF(LEFT(Division,2)="R1",VLOOKUP(E5,Points!$A$2:$D$40,2,FALSE),IF(LEFT(Division,2)="R2",VLOOKUP(E5,Points!$A$2:$D$40,3,FALSE),IF(LEFT(Division,2)="R3",VLOOKUP(E5,Points!$A$2:$D$40,4,FALSE),"DIV ???")))),0,IF(LEFT(Division,2)="R1",VLOOKUP(E5,Points!$A$2:$D$40,2,FALSE),IF(LEFT(Division,2)="R2",VLOOKUP(E5,Points!$A$2:$D$40,3,FALSE),IF(LEFT(Division,2)="R3",VLOOKUP(E5,Points!$A$2:$D$40,4,FALSE),"DIV ???"))))</f>
        <v>0</v>
      </c>
      <c r="G5" s="78" t="str">
        <f>IF(ISERROR(VLOOKUP(D5,'Final A'!$AG$4:$AJ$67,4,FALSE)),"",VLOOKUP(D5,'Final A'!$AG$4:$AJ$67,4,FALSE))</f>
        <v/>
      </c>
      <c r="H5" s="78"/>
      <c r="I5" s="78"/>
      <c r="J5" s="78" t="str">
        <f>IF(ISNA(VLOOKUP(D5,Inscrits!B:E,3,FALSE)),"",VLOOKUP(D5,Inscrits!B:E,3,FALSE))</f>
        <v/>
      </c>
      <c r="K5" s="78" t="str">
        <f>IF(ISNA(VLOOKUP(D5,Inscrits!B:E,5,FALSE)),"",VLOOKUP(D5,Inscrits!B:E,5,FALSE))</f>
        <v/>
      </c>
      <c r="L5" s="78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6" spans="3:16" ht="16.5" customHeight="1" x14ac:dyDescent="0.3">
      <c r="C6" s="3">
        <v>5</v>
      </c>
      <c r="D6" s="75" t="str">
        <f>IF('Final A'!L12="A",'Final A'!J12,IF('Final A'!L6="A",'Final A'!J6,IF('Final A'!L6&lt;'Final A'!L12,'Final A'!J6,'Final A'!J12)))</f>
        <v/>
      </c>
      <c r="E6" s="76"/>
      <c r="F6" s="77">
        <f>IF(ISNA(IF(LEFT(Division,2)="R1",VLOOKUP(E6,Points!$A$2:$D$40,2,FALSE),IF(LEFT(Division,2)="R2",VLOOKUP(E6,Points!$A$2:$D$40,3,FALSE),IF(LEFT(Division,2)="R3",VLOOKUP(E6,Points!$A$2:$D$40,4,FALSE),"DIV ???")))),0,IF(LEFT(Division,2)="R1",VLOOKUP(E6,Points!$A$2:$D$40,2,FALSE),IF(LEFT(Division,2)="R2",VLOOKUP(E6,Points!$A$2:$D$40,3,FALSE),IF(LEFT(Division,2)="R3",VLOOKUP(E6,Points!$A$2:$D$40,4,FALSE),"DIV ???"))))</f>
        <v>0</v>
      </c>
      <c r="G6" s="78" t="str">
        <f>IF(ISERROR(VLOOKUP(D6,'Final A'!$AG$4:$AJ$67,4,FALSE)),"",VLOOKUP(D6,'Final A'!$AG$4:$AJ$67,4,FALSE))</f>
        <v/>
      </c>
      <c r="H6" s="78"/>
      <c r="I6" s="78"/>
      <c r="J6" s="78" t="str">
        <f>IF(ISNA(VLOOKUP(D6,Inscrits!B:E,3,FALSE)),"",VLOOKUP(D6,Inscrits!B:E,3,FALSE))</f>
        <v/>
      </c>
      <c r="K6" s="78" t="str">
        <f>IF(ISNA(VLOOKUP(D6,Inscrits!B:E,5,FALSE)),"",VLOOKUP(D6,Inscrits!B:E,5,FALSE))</f>
        <v/>
      </c>
      <c r="L6" s="78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7" spans="3:16" ht="16.5" customHeight="1" x14ac:dyDescent="0.3">
      <c r="C7" s="3">
        <v>6</v>
      </c>
      <c r="D7" s="75" t="str">
        <f>IF('Final A'!L24="A",'Final A'!J24,IF('Final A'!L18="A",'Final A'!J18,IF('Final A'!L18&lt;'Final A'!L24,'Final A'!J18,'Final A'!J24)))</f>
        <v/>
      </c>
      <c r="E7" s="76"/>
      <c r="F7" s="77">
        <f>IF(ISNA(IF(LEFT(Division,2)="R1",VLOOKUP(E7,Points!$A$2:$D$40,2,FALSE),IF(LEFT(Division,2)="R2",VLOOKUP(E7,Points!$A$2:$D$40,3,FALSE),IF(LEFT(Division,2)="R3",VLOOKUP(E7,Points!$A$2:$D$40,4,FALSE),"DIV ???")))),0,IF(LEFT(Division,2)="R1",VLOOKUP(E7,Points!$A$2:$D$40,2,FALSE),IF(LEFT(Division,2)="R2",VLOOKUP(E7,Points!$A$2:$D$40,3,FALSE),IF(LEFT(Division,2)="R3",VLOOKUP(E7,Points!$A$2:$D$40,4,FALSE),"DIV ???"))))</f>
        <v>0</v>
      </c>
      <c r="G7" s="78" t="str">
        <f>IF(ISERROR(VLOOKUP(D7,'Final A'!$AG$4:$AJ$67,4,FALSE)),"",VLOOKUP(D7,'Final A'!$AG$4:$AJ$67,4,FALSE))</f>
        <v/>
      </c>
      <c r="H7" s="78"/>
      <c r="I7" s="78"/>
      <c r="J7" s="78" t="str">
        <f>IF(ISNA(VLOOKUP(D7,Inscrits!B:E,3,FALSE)),"",VLOOKUP(D7,Inscrits!B:E,3,FALSE))</f>
        <v/>
      </c>
      <c r="K7" s="78" t="str">
        <f>IF(ISNA(VLOOKUP(D7,Inscrits!B:E,5,FALSE)),"",VLOOKUP(D7,Inscrits!B:E,5,FALSE))</f>
        <v/>
      </c>
      <c r="L7" s="78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8" spans="3:16" ht="16.5" customHeight="1" x14ac:dyDescent="0.3">
      <c r="C8" s="3">
        <v>7</v>
      </c>
      <c r="D8" s="75" t="str">
        <f>IF('Final B'!L12="A",'Final B'!J12,IF('Final B'!L6="A",'Final B'!J6,IF('Final B'!L6&lt;'Final B'!L12,'Final B'!J6,'Final B'!J12)))</f>
        <v/>
      </c>
      <c r="E8" s="76"/>
      <c r="F8" s="77">
        <f>IF(ISNA(IF(LEFT(Division,2)="R1",VLOOKUP(E8,Points!$A$2:$D$40,2,FALSE),IF(LEFT(Division,2)="R2",VLOOKUP(E8,Points!$A$2:$D$40,3,FALSE),IF(LEFT(Division,2)="R3",VLOOKUP(E8,Points!$A$2:$D$40,4,FALSE),"DIV ???")))),0,IF(LEFT(Division,2)="R1",VLOOKUP(E8,Points!$A$2:$D$40,2,FALSE),IF(LEFT(Division,2)="R2",VLOOKUP(E8,Points!$A$2:$D$40,3,FALSE),IF(LEFT(Division,2)="R3",VLOOKUP(E8,Points!$A$2:$D$40,4,FALSE),"DIV ???"))))</f>
        <v>0</v>
      </c>
      <c r="G8" s="78" t="str">
        <f>IF(ISERROR(VLOOKUP(D8,'Final A'!$AG$4:$AJ$67,4,FALSE)),"",VLOOKUP(D8,'Final A'!$AG$4:$AJ$67,4,FALSE))</f>
        <v/>
      </c>
      <c r="H8" s="78"/>
      <c r="I8" s="78"/>
      <c r="J8" s="78" t="str">
        <f>IF(ISNA(VLOOKUP(D8,Inscrits!B:E,3,FALSE)),"",VLOOKUP(D8,Inscrits!B:E,3,FALSE))</f>
        <v/>
      </c>
      <c r="K8" s="78" t="str">
        <f>IF(ISNA(VLOOKUP(D8,Inscrits!B:E,5,FALSE)),"",VLOOKUP(D8,Inscrits!B:E,5,FALSE))</f>
        <v/>
      </c>
      <c r="L8" s="78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9" spans="3:16" ht="16.5" customHeight="1" x14ac:dyDescent="0.3">
      <c r="C9" s="3">
        <v>8</v>
      </c>
      <c r="D9" s="75" t="str">
        <f>IF('Final B'!L24="A",'Final B'!J24,IF('Final B'!L18="A",'Final B'!J18,IF('Final B'!L18&lt;'Final B'!L24,'Final B'!J18,'Final B'!J24)))</f>
        <v/>
      </c>
      <c r="E9" s="76"/>
      <c r="F9" s="77">
        <f>IF(ISNA(IF(LEFT(Division,2)="R1",VLOOKUP(E9,Points!$A$2:$D$40,2,FALSE),IF(LEFT(Division,2)="R2",VLOOKUP(E9,Points!$A$2:$D$40,3,FALSE),IF(LEFT(Division,2)="R3",VLOOKUP(E9,Points!$A$2:$D$40,4,FALSE),"DIV ???")))),0,IF(LEFT(Division,2)="R1",VLOOKUP(E9,Points!$A$2:$D$40,2,FALSE),IF(LEFT(Division,2)="R2",VLOOKUP(E9,Points!$A$2:$D$40,3,FALSE),IF(LEFT(Division,2)="R3",VLOOKUP(E9,Points!$A$2:$D$40,4,FALSE),"DIV ???"))))</f>
        <v>0</v>
      </c>
      <c r="G9" s="78" t="str">
        <f>IF(ISERROR(VLOOKUP(D9,'Final A'!$AG$4:$AJ$67,4,FALSE)),"",VLOOKUP(D9,'Final A'!$AG$4:$AJ$67,4,FALSE))</f>
        <v/>
      </c>
      <c r="H9" s="78"/>
      <c r="I9" s="78"/>
      <c r="J9" s="78" t="str">
        <f>IF(ISNA(VLOOKUP(D9,Inscrits!B:E,3,FALSE)),"",VLOOKUP(D9,Inscrits!B:E,3,FALSE))</f>
        <v/>
      </c>
      <c r="K9" s="78" t="str">
        <f>IF(ISNA(VLOOKUP(D9,Inscrits!B:E,5,FALSE)),"",VLOOKUP(D9,Inscrits!B:E,5,FALSE))</f>
        <v/>
      </c>
      <c r="L9" s="78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R2</v>
      </c>
    </row>
    <row r="10" spans="3:16" ht="16.5" customHeight="1" x14ac:dyDescent="0.3">
      <c r="C10" s="3">
        <v>9</v>
      </c>
      <c r="D10" s="75" t="str">
        <f>IF('Final A'!H7="A",'Final A'!F7,IF('Final A'!H5="A",'Final A'!F5,IF('Final A'!H5&lt;'Final A'!H7,'Final A'!F5,'Final A'!F7)))</f>
        <v/>
      </c>
      <c r="E10" s="76"/>
      <c r="F10" s="77">
        <f>IF(ISNA(IF(LEFT(Division,2)="R1",VLOOKUP(E10,Points!$A$2:$D$40,2,FALSE),IF(LEFT(Division,2)="R2",VLOOKUP(E10,Points!$A$2:$D$40,3,FALSE),IF(LEFT(Division,2)="R3",VLOOKUP(E10,Points!$A$2:$D$40,4,FALSE),"DIV ???")))),0,IF(LEFT(Division,2)="R1",VLOOKUP(E10,Points!$A$2:$D$40,2,FALSE),IF(LEFT(Division,2)="R2",VLOOKUP(E10,Points!$A$2:$D$40,3,FALSE),IF(LEFT(Division,2)="R3",VLOOKUP(E10,Points!$A$2:$D$40,4,FALSE),"DIV ???"))))</f>
        <v>0</v>
      </c>
      <c r="G10" s="78" t="str">
        <f>IF(ISERROR(VLOOKUP(D10,'Final A'!$AG$4:$AJ$67,4,FALSE)),"",VLOOKUP(D10,'Final A'!$AG$4:$AJ$67,4,FALSE))</f>
        <v/>
      </c>
      <c r="H10" s="78"/>
      <c r="I10" s="78"/>
      <c r="J10" s="78" t="str">
        <f>IF(ISNA(VLOOKUP(D10,Inscrits!B:E,3,FALSE)),"",VLOOKUP(D10,Inscrits!B:E,3,FALSE))</f>
        <v/>
      </c>
      <c r="K10" s="78" t="str">
        <f>IF(ISNA(VLOOKUP(D10,Inscrits!B:E,5,FALSE)),"",VLOOKUP(D10,Inscrits!B:E,5,FALSE))</f>
        <v/>
      </c>
      <c r="L10" s="78" t="str">
        <f>Division</f>
        <v>R3</v>
      </c>
    </row>
    <row r="11" spans="3:16" ht="16.5" customHeight="1" x14ac:dyDescent="0.3">
      <c r="C11" s="3">
        <v>10</v>
      </c>
      <c r="D11" s="75" t="str">
        <f>IF('Final A'!H13="A",'Final A'!F13,IF('Final A'!H11="A",'Final A'!F11,IF('Final A'!H11&lt;'Final A'!H13,'Final A'!F11,'Final A'!F13)))</f>
        <v/>
      </c>
      <c r="E11" s="76"/>
      <c r="F11" s="77">
        <f>IF(ISNA(IF(LEFT(Division,2)="R1",VLOOKUP(E11,Points!$A$2:$D$40,2,FALSE),IF(LEFT(Division,2)="R2",VLOOKUP(E11,Points!$A$2:$D$40,3,FALSE),IF(LEFT(Division,2)="R3",VLOOKUP(E11,Points!$A$2:$D$40,4,FALSE),"DIV ???")))),0,IF(LEFT(Division,2)="R1",VLOOKUP(E11,Points!$A$2:$D$40,2,FALSE),IF(LEFT(Division,2)="R2",VLOOKUP(E11,Points!$A$2:$D$40,3,FALSE),IF(LEFT(Division,2)="R3",VLOOKUP(E11,Points!$A$2:$D$40,4,FALSE),"DIV ???"))))</f>
        <v>0</v>
      </c>
      <c r="G11" s="78" t="str">
        <f>IF(ISERROR(VLOOKUP(D11,'Final A'!$AG$4:$AJ$67,4,FALSE)),"",VLOOKUP(D11,'Final A'!$AG$4:$AJ$67,4,FALSE))</f>
        <v/>
      </c>
      <c r="H11" s="78"/>
      <c r="I11" s="78"/>
      <c r="J11" s="78" t="str">
        <f>IF(ISNA(VLOOKUP(D11,Inscrits!B:E,3,FALSE)),"",VLOOKUP(D11,Inscrits!B:E,3,FALSE))</f>
        <v/>
      </c>
      <c r="K11" s="78" t="str">
        <f>IF(ISNA(VLOOKUP(D11,Inscrits!B:E,5,FALSE)),"",VLOOKUP(D11,Inscrits!B:E,5,FALSE))</f>
        <v/>
      </c>
      <c r="L11" s="78" t="str">
        <f t="shared" ref="L11:L35" si="0">Division</f>
        <v>R3</v>
      </c>
    </row>
    <row r="12" spans="3:16" ht="16.5" customHeight="1" x14ac:dyDescent="0.3">
      <c r="C12" s="3">
        <v>11</v>
      </c>
      <c r="D12" s="75" t="str">
        <f>IF('Final A'!H19="A",'Final A'!F19,IF('Final A'!H17="A",'Final A'!F17,IF('Final A'!H17&lt;'Final A'!H19,'Final A'!F17,'Final A'!F19)))</f>
        <v/>
      </c>
      <c r="E12" s="76"/>
      <c r="F12" s="77">
        <f>IF(ISNA(IF(LEFT(Division,2)="R1",VLOOKUP(E12,Points!$A$2:$D$40,2,FALSE),IF(LEFT(Division,2)="R2",VLOOKUP(E12,Points!$A$2:$D$40,3,FALSE),IF(LEFT(Division,2)="R3",VLOOKUP(E12,Points!$A$2:$D$40,4,FALSE),"DIV ???")))),0,IF(LEFT(Division,2)="R1",VLOOKUP(E12,Points!$A$2:$D$40,2,FALSE),IF(LEFT(Division,2)="R2",VLOOKUP(E12,Points!$A$2:$D$40,3,FALSE),IF(LEFT(Division,2)="R3",VLOOKUP(E12,Points!$A$2:$D$40,4,FALSE),"DIV ???"))))</f>
        <v>0</v>
      </c>
      <c r="G12" s="78" t="str">
        <f>IF(ISERROR(VLOOKUP(D12,'Final A'!$AG$4:$AJ$67,4,FALSE)),"",VLOOKUP(D12,'Final A'!$AG$4:$AJ$67,4,FALSE))</f>
        <v/>
      </c>
      <c r="H12" s="78"/>
      <c r="I12" s="78"/>
      <c r="J12" s="78" t="str">
        <f>IF(ISNA(VLOOKUP(D12,Inscrits!B:E,3,FALSE)),"",VLOOKUP(D12,Inscrits!B:E,3,FALSE))</f>
        <v/>
      </c>
      <c r="K12" s="78" t="str">
        <f>IF(ISNA(VLOOKUP(D12,Inscrits!B:E,5,FALSE)),"",VLOOKUP(D12,Inscrits!B:E,5,FALSE))</f>
        <v/>
      </c>
      <c r="L12" s="78" t="str">
        <f t="shared" si="0"/>
        <v>R3</v>
      </c>
    </row>
    <row r="13" spans="3:16" ht="16.5" customHeight="1" x14ac:dyDescent="0.3">
      <c r="C13" s="3">
        <v>12</v>
      </c>
      <c r="D13" s="75" t="str">
        <f>IF('Final A'!H25="A",'Final A'!F25,IF('Final A'!H23="A",'Final A'!F23,IF('Final A'!H23&lt;'Final A'!H25,'Final A'!F23,'Final A'!F25)))</f>
        <v/>
      </c>
      <c r="E13" s="76"/>
      <c r="F13" s="77">
        <f>IF(ISNA(IF(LEFT(Division,2)="R1",VLOOKUP(E13,Points!$A$2:$D$40,2,FALSE),IF(LEFT(Division,2)="R2",VLOOKUP(E13,Points!$A$2:$D$40,3,FALSE),IF(LEFT(Division,2)="R3",VLOOKUP(E13,Points!$A$2:$D$40,4,FALSE),"DIV ???")))),0,IF(LEFT(Division,2)="R1",VLOOKUP(E13,Points!$A$2:$D$40,2,FALSE),IF(LEFT(Division,2)="R2",VLOOKUP(E13,Points!$A$2:$D$40,3,FALSE),IF(LEFT(Division,2)="R3",VLOOKUP(E13,Points!$A$2:$D$40,4,FALSE),"DIV ???"))))</f>
        <v>0</v>
      </c>
      <c r="G13" s="78" t="str">
        <f>IF(ISERROR(VLOOKUP(D13,'Final A'!$AG$4:$AJ$67,4,FALSE)),"",VLOOKUP(D13,'Final A'!$AG$4:$AJ$67,4,FALSE))</f>
        <v/>
      </c>
      <c r="H13" s="78"/>
      <c r="I13" s="78"/>
      <c r="J13" s="78" t="str">
        <f>IF(ISNA(VLOOKUP(D13,Inscrits!B:E,3,FALSE)),"",VLOOKUP(D13,Inscrits!B:E,3,FALSE))</f>
        <v/>
      </c>
      <c r="K13" s="78" t="str">
        <f>IF(ISNA(VLOOKUP(D13,Inscrits!B:E,5,FALSE)),"",VLOOKUP(D13,Inscrits!B:E,5,FALSE))</f>
        <v/>
      </c>
      <c r="L13" s="78" t="str">
        <f t="shared" si="0"/>
        <v>R3</v>
      </c>
    </row>
    <row r="14" spans="3:16" ht="16.5" customHeight="1" x14ac:dyDescent="0.3">
      <c r="C14" s="3">
        <v>13</v>
      </c>
      <c r="D14" s="75" t="str">
        <f>IF('Final B'!H7="A",'Final B'!F7,IF('Final B'!H5="A",'Final B'!F5,IF('Final B'!H5&lt;'Final B'!H7,'Final B'!F5,'Final B'!F7)))</f>
        <v/>
      </c>
      <c r="E14" s="76"/>
      <c r="F14" s="77">
        <f>IF(ISNA(IF(LEFT(Division,2)="R1",VLOOKUP(E14,Points!$A$2:$D$40,2,FALSE),IF(LEFT(Division,2)="R2",VLOOKUP(E14,Points!$A$2:$D$40,3,FALSE),IF(LEFT(Division,2)="R3",VLOOKUP(E14,Points!$A$2:$D$40,4,FALSE),"DIV ???")))),0,IF(LEFT(Division,2)="R1",VLOOKUP(E14,Points!$A$2:$D$40,2,FALSE),IF(LEFT(Division,2)="R2",VLOOKUP(E14,Points!$A$2:$D$40,3,FALSE),IF(LEFT(Division,2)="R3",VLOOKUP(E14,Points!$A$2:$D$40,4,FALSE),"DIV ???"))))</f>
        <v>0</v>
      </c>
      <c r="G14" s="78" t="str">
        <f>IF(ISERROR(VLOOKUP(D14,'Final A'!$AG$4:$AJ$67,4,FALSE)),"",VLOOKUP(D14,'Final A'!$AG$4:$AJ$67,4,FALSE))</f>
        <v/>
      </c>
      <c r="H14" s="78"/>
      <c r="I14" s="78"/>
      <c r="J14" s="78" t="str">
        <f>IF(ISNA(VLOOKUP(D14,Inscrits!B:E,3,FALSE)),"",VLOOKUP(D14,Inscrits!B:E,3,FALSE))</f>
        <v/>
      </c>
      <c r="K14" s="78" t="str">
        <f>IF(ISNA(VLOOKUP(D14,Inscrits!B:E,5,FALSE)),"",VLOOKUP(D14,Inscrits!B:E,5,FALSE))</f>
        <v/>
      </c>
      <c r="L14" s="78" t="str">
        <f t="shared" si="0"/>
        <v>R3</v>
      </c>
    </row>
    <row r="15" spans="3:16" ht="16.5" customHeight="1" x14ac:dyDescent="0.3">
      <c r="C15" s="3">
        <v>14</v>
      </c>
      <c r="D15" s="75" t="str">
        <f>IF('Final B'!H13="A",'Final B'!F13,IF('Final B'!H11="A",'Final B'!F11,IF('Final B'!H11&lt;'Final B'!H13,'Final B'!F11,'Final B'!F13)))</f>
        <v/>
      </c>
      <c r="E15" s="76"/>
      <c r="F15" s="77">
        <f>IF(ISNA(IF(LEFT(Division,2)="R1",VLOOKUP(E15,Points!$A$2:$D$40,2,FALSE),IF(LEFT(Division,2)="R2",VLOOKUP(E15,Points!$A$2:$D$40,3,FALSE),IF(LEFT(Division,2)="R3",VLOOKUP(E15,Points!$A$2:$D$40,4,FALSE),"DIV ???")))),0,IF(LEFT(Division,2)="R1",VLOOKUP(E15,Points!$A$2:$D$40,2,FALSE),IF(LEFT(Division,2)="R2",VLOOKUP(E15,Points!$A$2:$D$40,3,FALSE),IF(LEFT(Division,2)="R3",VLOOKUP(E15,Points!$A$2:$D$40,4,FALSE),"DIV ???"))))</f>
        <v>0</v>
      </c>
      <c r="G15" s="78" t="str">
        <f>IF(ISERROR(VLOOKUP(D15,'Final A'!$AG$4:$AJ$67,4,FALSE)),"",VLOOKUP(D15,'Final A'!$AG$4:$AJ$67,4,FALSE))</f>
        <v/>
      </c>
      <c r="H15" s="78"/>
      <c r="I15" s="78"/>
      <c r="J15" s="78" t="str">
        <f>IF(ISNA(VLOOKUP(D15,Inscrits!B:E,3,FALSE)),"",VLOOKUP(D15,Inscrits!B:E,3,FALSE))</f>
        <v/>
      </c>
      <c r="K15" s="78" t="str">
        <f>IF(ISNA(VLOOKUP(D15,Inscrits!B:E,5,FALSE)),"",VLOOKUP(D15,Inscrits!B:E,5,FALSE))</f>
        <v/>
      </c>
      <c r="L15" s="78" t="str">
        <f t="shared" si="0"/>
        <v>R3</v>
      </c>
    </row>
    <row r="16" spans="3:16" ht="16.5" customHeight="1" x14ac:dyDescent="0.3">
      <c r="C16" s="3">
        <v>15</v>
      </c>
      <c r="D16" s="75" t="str">
        <f>IF('Final B'!H19="A",'Final B'!F19,IF('Final B'!H17="A",'Final B'!F17,IF('Final B'!H17&lt;'Final B'!H19,'Final B'!F17,'Final B'!F19)))</f>
        <v/>
      </c>
      <c r="E16" s="76"/>
      <c r="F16" s="77">
        <f>IF(ISNA(IF(LEFT(Division,2)="R1",VLOOKUP(E16,Points!$A$2:$D$40,2,FALSE),IF(LEFT(Division,2)="R2",VLOOKUP(E16,Points!$A$2:$D$40,3,FALSE),IF(LEFT(Division,2)="R3",VLOOKUP(E16,Points!$A$2:$D$40,4,FALSE),"DIV ???")))),0,IF(LEFT(Division,2)="R1",VLOOKUP(E16,Points!$A$2:$D$40,2,FALSE),IF(LEFT(Division,2)="R2",VLOOKUP(E16,Points!$A$2:$D$40,3,FALSE),IF(LEFT(Division,2)="R3",VLOOKUP(E16,Points!$A$2:$D$40,4,FALSE),"DIV ???"))))</f>
        <v>0</v>
      </c>
      <c r="G16" s="78" t="str">
        <f>IF(ISERROR(VLOOKUP(D16,'Final A'!$AG$4:$AJ$67,4,FALSE)),"",VLOOKUP(D16,'Final A'!$AG$4:$AJ$67,4,FALSE))</f>
        <v/>
      </c>
      <c r="H16" s="78"/>
      <c r="I16" s="78"/>
      <c r="J16" s="78" t="str">
        <f>IF(ISNA(VLOOKUP(D16,Inscrits!B:E,3,FALSE)),"",VLOOKUP(D16,Inscrits!B:E,3,FALSE))</f>
        <v/>
      </c>
      <c r="K16" s="78" t="str">
        <f>IF(ISNA(VLOOKUP(D16,Inscrits!B:E,5,FALSE)),"",VLOOKUP(D16,Inscrits!B:E,5,FALSE))</f>
        <v/>
      </c>
      <c r="L16" s="78" t="str">
        <f t="shared" si="0"/>
        <v>R3</v>
      </c>
    </row>
    <row r="17" spans="3:12" ht="16.5" customHeight="1" x14ac:dyDescent="0.3">
      <c r="C17" s="3">
        <v>16</v>
      </c>
      <c r="D17" s="75" t="str">
        <f>IF('Final B'!H25="A",'Final B'!F25,IF('Final B'!H23="A",'Final B'!F23,IF('Final B'!H23&lt;'Final B'!H25,'Final B'!F23,'Final B'!F25)))</f>
        <v/>
      </c>
      <c r="E17" s="76"/>
      <c r="F17" s="77">
        <f>IF(ISNA(IF(LEFT(Division,2)="R1",VLOOKUP(E17,Points!$A$2:$D$40,2,FALSE),IF(LEFT(Division,2)="R2",VLOOKUP(E17,Points!$A$2:$D$40,3,FALSE),IF(LEFT(Division,2)="R3",VLOOKUP(E17,Points!$A$2:$D$40,4,FALSE),"DIV ???")))),0,IF(LEFT(Division,2)="R1",VLOOKUP(E17,Points!$A$2:$D$40,2,FALSE),IF(LEFT(Division,2)="R2",VLOOKUP(E17,Points!$A$2:$D$40,3,FALSE),IF(LEFT(Division,2)="R3",VLOOKUP(E17,Points!$A$2:$D$40,4,FALSE),"DIV ???"))))</f>
        <v>0</v>
      </c>
      <c r="G17" s="78" t="str">
        <f>IF(ISERROR(VLOOKUP(D17,'Final A'!$AG$4:$AJ$67,4,FALSE)),"",VLOOKUP(D17,'Final A'!$AG$4:$AJ$67,4,FALSE))</f>
        <v/>
      </c>
      <c r="H17" s="78"/>
      <c r="I17" s="78"/>
      <c r="J17" s="78" t="str">
        <f>IF(ISNA(VLOOKUP(D17,Inscrits!B:E,3,FALSE)),"",VLOOKUP(D17,Inscrits!B:E,3,FALSE))</f>
        <v/>
      </c>
      <c r="K17" s="78" t="str">
        <f>IF(ISNA(VLOOKUP(D17,Inscrits!B:E,5,FALSE)),"",VLOOKUP(D17,Inscrits!B:E,5,FALSE))</f>
        <v/>
      </c>
      <c r="L17" s="78" t="str">
        <f t="shared" si="0"/>
        <v>R3</v>
      </c>
    </row>
    <row r="18" spans="3:12" ht="16.5" customHeight="1" x14ac:dyDescent="0.3">
      <c r="C18" s="3">
        <v>17</v>
      </c>
      <c r="D18" s="75" t="str">
        <f>IF('Final A'!D5="A",'Final A'!B5,IF('Final A'!D4="A",'Final A'!B4,IF('Final A'!D4&lt;'Final A'!D5,'Final A'!B4,'Final A'!B5)))</f>
        <v/>
      </c>
      <c r="E18" s="76"/>
      <c r="F18" s="77">
        <f>IF(ISNA(IF(LEFT(Division,2)="R1",VLOOKUP(E18,Points!$A$2:$D$40,2,FALSE),IF(LEFT(Division,2)="R2",VLOOKUP(E18,Points!$A$2:$D$40,3,FALSE),IF(LEFT(Division,2)="R3",VLOOKUP(E18,Points!$A$2:$D$40,4,FALSE),"DIV ???")))),0,IF(LEFT(Division,2)="R1",VLOOKUP(E18,Points!$A$2:$D$40,2,FALSE),IF(LEFT(Division,2)="R2",VLOOKUP(E18,Points!$A$2:$D$40,3,FALSE),IF(LEFT(Division,2)="R3",VLOOKUP(E18,Points!$A$2:$D$40,4,FALSE),"DIV ???"))))</f>
        <v>0</v>
      </c>
      <c r="G18" s="78" t="str">
        <f>IF(ISERROR(VLOOKUP(D18,'Final A'!$AG$4:$AJ$67,4,FALSE)),"",VLOOKUP(D18,'Final A'!$AG$4:$AJ$67,4,FALSE))</f>
        <v/>
      </c>
      <c r="H18" s="78"/>
      <c r="I18" s="78"/>
      <c r="J18" s="78" t="str">
        <f>IF(ISNA(VLOOKUP(D18,Inscrits!B:E,3,FALSE)),"",VLOOKUP(D18,Inscrits!B:E,3,FALSE))</f>
        <v/>
      </c>
      <c r="K18" s="78" t="str">
        <f>IF(ISNA(VLOOKUP(D18,Inscrits!B:E,5,FALSE)),"",VLOOKUP(D18,Inscrits!B:E,5,FALSE))</f>
        <v/>
      </c>
      <c r="L18" s="78" t="str">
        <f t="shared" si="0"/>
        <v>R3</v>
      </c>
    </row>
    <row r="19" spans="3:12" ht="16.5" customHeight="1" x14ac:dyDescent="0.3">
      <c r="C19" s="3">
        <v>18</v>
      </c>
      <c r="D19" s="75" t="str">
        <f>IF('Final A'!D26="A",'Final A'!B26,IF('Final A'!D25="A",'Final A'!B25,IF('Final A'!D25&lt;'Final A'!D26,'Final A'!B25,'Final A'!B26)))</f>
        <v/>
      </c>
      <c r="E19" s="76"/>
      <c r="F19" s="77">
        <f>IF(ISNA(IF(LEFT(Division,2)="R1",VLOOKUP(E19,Points!$A$2:$D$40,2,FALSE),IF(LEFT(Division,2)="R2",VLOOKUP(E19,Points!$A$2:$D$40,3,FALSE),IF(LEFT(Division,2)="R3",VLOOKUP(E19,Points!$A$2:$D$40,4,FALSE),"DIV ???")))),0,IF(LEFT(Division,2)="R1",VLOOKUP(E19,Points!$A$2:$D$40,2,FALSE),IF(LEFT(Division,2)="R2",VLOOKUP(E19,Points!$A$2:$D$40,3,FALSE),IF(LEFT(Division,2)="R3",VLOOKUP(E19,Points!$A$2:$D$40,4,FALSE),"DIV ???"))))</f>
        <v>0</v>
      </c>
      <c r="G19" s="78" t="str">
        <f>IF(ISERROR(VLOOKUP(D19,'Final A'!$AG$4:$AJ$67,4,FALSE)),"",VLOOKUP(D19,'Final A'!$AG$4:$AJ$67,4,FALSE))</f>
        <v/>
      </c>
      <c r="H19" s="78"/>
      <c r="I19" s="78"/>
      <c r="J19" s="78" t="str">
        <f>IF(ISNA(VLOOKUP(D19,Inscrits!B:E,3,FALSE)),"",VLOOKUP(D19,Inscrits!B:E,3,FALSE))</f>
        <v/>
      </c>
      <c r="K19" s="78" t="str">
        <f>IF(ISNA(VLOOKUP(D19,Inscrits!B:E,5,FALSE)),"",VLOOKUP(D19,Inscrits!B:E,5,FALSE))</f>
        <v/>
      </c>
      <c r="L19" s="78" t="str">
        <f t="shared" si="0"/>
        <v>R3</v>
      </c>
    </row>
    <row r="20" spans="3:12" ht="16.5" customHeight="1" x14ac:dyDescent="0.3">
      <c r="C20" s="3">
        <v>19</v>
      </c>
      <c r="D20" s="75" t="str">
        <f>IF('Final B'!D20="A",'Final B'!B20,IF('Final B'!D19="A",'Final B'!B19,IF('Final B'!D19&lt;'Final B'!D20,'Final B'!B19,'Final B'!B20)))</f>
        <v/>
      </c>
      <c r="E20" s="76"/>
      <c r="F20" s="77">
        <f>IF(ISNA(IF(LEFT(Division,2)="R1",VLOOKUP(E20,Points!$A$2:$D$40,2,FALSE),IF(LEFT(Division,2)="R2",VLOOKUP(E20,Points!$A$2:$D$40,3,FALSE),IF(LEFT(Division,2)="R3",VLOOKUP(E20,Points!$A$2:$D$40,4,FALSE),"DIV ???")))),0,IF(LEFT(Division,2)="R1",VLOOKUP(E20,Points!$A$2:$D$40,2,FALSE),IF(LEFT(Division,2)="R2",VLOOKUP(E20,Points!$A$2:$D$40,3,FALSE),IF(LEFT(Division,2)="R3",VLOOKUP(E20,Points!$A$2:$D$40,4,FALSE),"DIV ???"))))</f>
        <v>0</v>
      </c>
      <c r="G20" s="78" t="str">
        <f>IF(ISERROR(VLOOKUP(D20,'Final A'!$AG$4:$AJ$67,4,FALSE)),"",VLOOKUP(D20,'Final A'!$AG$4:$AJ$67,4,FALSE))</f>
        <v/>
      </c>
      <c r="H20" s="78"/>
      <c r="I20" s="78"/>
      <c r="J20" s="78" t="str">
        <f>IF(ISNA(VLOOKUP(D20,Inscrits!B:E,3,FALSE)),"",VLOOKUP(D20,Inscrits!B:E,3,FALSE))</f>
        <v/>
      </c>
      <c r="K20" s="78" t="str">
        <f>IF(ISNA(VLOOKUP(D20,Inscrits!B:E,5,FALSE)),"",VLOOKUP(D20,Inscrits!B:E,5,FALSE))</f>
        <v/>
      </c>
      <c r="L20" s="78" t="str">
        <f t="shared" si="0"/>
        <v>R3</v>
      </c>
    </row>
    <row r="21" spans="3:12" ht="16.5" customHeight="1" x14ac:dyDescent="0.3">
      <c r="C21" s="3">
        <v>20</v>
      </c>
      <c r="D21" s="75" t="str">
        <f>IF('Final B'!D23="A",'Final B'!B23,IF('Final B'!D22="A",'Final B'!B22,IF('Final B'!D22&lt;'Final B'!D23,'Final B'!B22,'Final B'!B23)))</f>
        <v/>
      </c>
      <c r="E21" s="76"/>
      <c r="F21" s="77">
        <f>IF(ISNA(IF(LEFT(Division,2)="R1",VLOOKUP(E21,Points!$A$2:$D$40,2,FALSE),IF(LEFT(Division,2)="R2",VLOOKUP(E21,Points!$A$2:$D$40,3,FALSE),IF(LEFT(Division,2)="R3",VLOOKUP(E21,Points!$A$2:$D$40,4,FALSE),"DIV ???")))),0,IF(LEFT(Division,2)="R1",VLOOKUP(E21,Points!$A$2:$D$40,2,FALSE),IF(LEFT(Division,2)="R2",VLOOKUP(E21,Points!$A$2:$D$40,3,FALSE),IF(LEFT(Division,2)="R3",VLOOKUP(E21,Points!$A$2:$D$40,4,FALSE),"DIV ???"))))</f>
        <v>0</v>
      </c>
      <c r="G21" s="78" t="str">
        <f>IF(ISERROR(VLOOKUP(D21,'Final A'!$AG$4:$AJ$67,4,FALSE)),"",VLOOKUP(D21,'Final A'!$AG$4:$AJ$67,4,FALSE))</f>
        <v/>
      </c>
      <c r="H21" s="78"/>
      <c r="I21" s="78"/>
      <c r="J21" s="78" t="str">
        <f>IF(ISNA(VLOOKUP(D21,Inscrits!B:E,3,FALSE)),"",VLOOKUP(D21,Inscrits!B:E,3,FALSE))</f>
        <v/>
      </c>
      <c r="K21" s="78" t="str">
        <f>IF(ISNA(VLOOKUP(D21,Inscrits!B:E,5,FALSE)),"",VLOOKUP(D21,Inscrits!B:E,5,FALSE))</f>
        <v/>
      </c>
      <c r="L21" s="78" t="str">
        <f t="shared" si="0"/>
        <v>R3</v>
      </c>
    </row>
    <row r="22" spans="3:12" ht="16.5" customHeight="1" x14ac:dyDescent="0.3">
      <c r="C22" s="3">
        <v>21</v>
      </c>
      <c r="D22" s="75" t="str">
        <f>'1'!AR14</f>
        <v/>
      </c>
      <c r="E22" s="76"/>
      <c r="F22" s="77">
        <f>IF(ISNA(IF(LEFT(Division,2)="R1",VLOOKUP(E22,Points!$A$2:$D$40,2,FALSE),IF(LEFT(Division,2)="R2",VLOOKUP(E22,Points!$A$2:$D$40,3,FALSE),IF(LEFT(Division,2)="R3",VLOOKUP(E22,Points!$A$2:$D$40,4,FALSE),"DIV ???")))),0,IF(LEFT(Division,2)="R1",VLOOKUP(E22,Points!$A$2:$D$40,2,FALSE),IF(LEFT(Division,2)="R2",VLOOKUP(E22,Points!$A$2:$D$40,3,FALSE),IF(LEFT(Division,2)="R3",VLOOKUP(E22,Points!$A$2:$D$40,4,FALSE),"DIV ???"))))</f>
        <v>0</v>
      </c>
      <c r="G22" s="78" t="str">
        <f>IF(ISERROR(VLOOKUP(D22,'Final A'!$AG$4:$AJ$67,4,FALSE)),"",VLOOKUP(D22,'Final A'!$AG$4:$AJ$67,4,FALSE))</f>
        <v/>
      </c>
      <c r="H22" s="78"/>
      <c r="I22" s="78"/>
      <c r="J22" s="78" t="str">
        <f>IF(ISNA(VLOOKUP(D22,Inscrits!B:E,3,FALSE)),"",VLOOKUP(D22,Inscrits!B:E,3,FALSE))</f>
        <v/>
      </c>
      <c r="K22" s="78" t="str">
        <f>IF(ISNA(VLOOKUP(D22,Inscrits!B:E,5,FALSE)),"",VLOOKUP(D22,Inscrits!B:E,5,FALSE))</f>
        <v/>
      </c>
      <c r="L22" s="78" t="str">
        <f t="shared" si="0"/>
        <v>R3</v>
      </c>
    </row>
    <row r="23" spans="3:12" ht="16.5" customHeight="1" x14ac:dyDescent="0.3">
      <c r="C23" s="3">
        <v>22</v>
      </c>
      <c r="D23" s="75" t="str">
        <f>'1'!AR15</f>
        <v/>
      </c>
      <c r="E23" s="76"/>
      <c r="F23" s="77">
        <f>IF(ISNA(IF(LEFT(Division,2)="R1",VLOOKUP(E23,Points!$A$2:$D$40,2,FALSE),IF(LEFT(Division,2)="R2",VLOOKUP(E23,Points!$A$2:$D$40,3,FALSE),IF(LEFT(Division,2)="R3",VLOOKUP(E23,Points!$A$2:$D$40,4,FALSE),"DIV ???")))),0,IF(LEFT(Division,2)="R1",VLOOKUP(E23,Points!$A$2:$D$40,2,FALSE),IF(LEFT(Division,2)="R2",VLOOKUP(E23,Points!$A$2:$D$40,3,FALSE),IF(LEFT(Division,2)="R3",VLOOKUP(E23,Points!$A$2:$D$40,4,FALSE),"DIV ???"))))</f>
        <v>0</v>
      </c>
      <c r="G23" s="78" t="str">
        <f>IF(ISERROR(VLOOKUP(D23,'Final A'!$AG$4:$AJ$67,4,FALSE)),"",VLOOKUP(D23,'Final A'!$AG$4:$AJ$67,4,FALSE))</f>
        <v/>
      </c>
      <c r="H23" s="78"/>
      <c r="I23" s="78"/>
      <c r="J23" s="78" t="str">
        <f>IF(ISNA(VLOOKUP(D23,Inscrits!B:E,3,FALSE)),"",VLOOKUP(D23,Inscrits!B:E,3,FALSE))</f>
        <v/>
      </c>
      <c r="K23" s="78" t="str">
        <f>IF(ISNA(VLOOKUP(D23,Inscrits!B:E,5,FALSE)),"",VLOOKUP(D23,Inscrits!B:E,5,FALSE))</f>
        <v/>
      </c>
      <c r="L23" s="78" t="str">
        <f t="shared" si="0"/>
        <v>R3</v>
      </c>
    </row>
    <row r="24" spans="3:12" ht="16.5" customHeight="1" x14ac:dyDescent="0.3">
      <c r="C24" s="3">
        <v>23</v>
      </c>
      <c r="D24" s="75" t="str">
        <f>'2'!AR14</f>
        <v/>
      </c>
      <c r="E24" s="76"/>
      <c r="F24" s="77">
        <f>IF(ISNA(IF(LEFT(Division,2)="R1",VLOOKUP(E24,Points!$A$2:$D$40,2,FALSE),IF(LEFT(Division,2)="R2",VLOOKUP(E24,Points!$A$2:$D$40,3,FALSE),IF(LEFT(Division,2)="R3",VLOOKUP(E24,Points!$A$2:$D$40,4,FALSE),"DIV ???")))),0,IF(LEFT(Division,2)="R1",VLOOKUP(E24,Points!$A$2:$D$40,2,FALSE),IF(LEFT(Division,2)="R2",VLOOKUP(E24,Points!$A$2:$D$40,3,FALSE),IF(LEFT(Division,2)="R3",VLOOKUP(E24,Points!$A$2:$D$40,4,FALSE),"DIV ???"))))</f>
        <v>0</v>
      </c>
      <c r="G24" s="78" t="str">
        <f>IF(ISERROR(VLOOKUP(D24,'Final A'!$AG$4:$AJ$67,4,FALSE)),"",VLOOKUP(D24,'Final A'!$AG$4:$AJ$67,4,FALSE))</f>
        <v/>
      </c>
      <c r="H24" s="78"/>
      <c r="I24" s="78"/>
      <c r="J24" s="78" t="str">
        <f>IF(ISNA(VLOOKUP(D24,Inscrits!B:E,3,FALSE)),"",VLOOKUP(D24,Inscrits!B:E,3,FALSE))</f>
        <v/>
      </c>
      <c r="K24" s="78" t="str">
        <f>IF(ISNA(VLOOKUP(D24,Inscrits!B:E,5,FALSE)),"",VLOOKUP(D24,Inscrits!B:E,5,FALSE))</f>
        <v/>
      </c>
      <c r="L24" s="78" t="str">
        <f t="shared" si="0"/>
        <v>R3</v>
      </c>
    </row>
    <row r="25" spans="3:12" ht="16.5" customHeight="1" x14ac:dyDescent="0.3">
      <c r="C25" s="3">
        <v>24</v>
      </c>
      <c r="D25" s="75" t="str">
        <f>'2'!AR15</f>
        <v/>
      </c>
      <c r="E25" s="76"/>
      <c r="F25" s="77">
        <f>IF(ISNA(IF(LEFT(Division,2)="R1",VLOOKUP(E25,Points!$A$2:$D$40,2,FALSE),IF(LEFT(Division,2)="R2",VLOOKUP(E25,Points!$A$2:$D$40,3,FALSE),IF(LEFT(Division,2)="R3",VLOOKUP(E25,Points!$A$2:$D$40,4,FALSE),"DIV ???")))),0,IF(LEFT(Division,2)="R1",VLOOKUP(E25,Points!$A$2:$D$40,2,FALSE),IF(LEFT(Division,2)="R2",VLOOKUP(E25,Points!$A$2:$D$40,3,FALSE),IF(LEFT(Division,2)="R3",VLOOKUP(E25,Points!$A$2:$D$40,4,FALSE),"DIV ???"))))</f>
        <v>0</v>
      </c>
      <c r="G25" s="78" t="str">
        <f>IF(ISERROR(VLOOKUP(D25,'Final A'!$AG$4:$AJ$67,4,FALSE)),"",VLOOKUP(D25,'Final A'!$AG$4:$AJ$67,4,FALSE))</f>
        <v/>
      </c>
      <c r="H25" s="78"/>
      <c r="I25" s="78"/>
      <c r="J25" s="78" t="str">
        <f>IF(ISNA(VLOOKUP(D25,Inscrits!B:E,3,FALSE)),"",VLOOKUP(D25,Inscrits!B:E,3,FALSE))</f>
        <v/>
      </c>
      <c r="K25" s="78" t="str">
        <f>IF(ISNA(VLOOKUP(D25,Inscrits!B:E,5,FALSE)),"",VLOOKUP(D25,Inscrits!B:E,5,FALSE))</f>
        <v/>
      </c>
      <c r="L25" s="78" t="str">
        <f t="shared" si="0"/>
        <v>R3</v>
      </c>
    </row>
    <row r="26" spans="3:12" ht="16.5" customHeight="1" x14ac:dyDescent="0.3">
      <c r="C26" s="3">
        <v>25</v>
      </c>
      <c r="D26" s="75" t="str">
        <f>'3'!AR14</f>
        <v/>
      </c>
      <c r="E26" s="76"/>
      <c r="F26" s="77">
        <f>IF(ISNA(IF(LEFT(Division,2)="R1",VLOOKUP(E26,Points!$A$2:$D$40,2,FALSE),IF(LEFT(Division,2)="R2",VLOOKUP(E26,Points!$A$2:$D$40,3,FALSE),IF(LEFT(Division,2)="R3",VLOOKUP(E26,Points!$A$2:$D$40,4,FALSE),"DIV ???")))),0,IF(LEFT(Division,2)="R1",VLOOKUP(E26,Points!$A$2:$D$40,2,FALSE),IF(LEFT(Division,2)="R2",VLOOKUP(E26,Points!$A$2:$D$40,3,FALSE),IF(LEFT(Division,2)="R3",VLOOKUP(E26,Points!$A$2:$D$40,4,FALSE),"DIV ???"))))</f>
        <v>0</v>
      </c>
      <c r="G26" s="78" t="str">
        <f>IF(ISERROR(VLOOKUP(D26,'Final A'!$AG$4:$AJ$67,4,FALSE)),"",VLOOKUP(D26,'Final A'!$AG$4:$AJ$67,4,FALSE))</f>
        <v/>
      </c>
      <c r="H26" s="78"/>
      <c r="I26" s="78"/>
      <c r="J26" s="78" t="str">
        <f>IF(ISNA(VLOOKUP(D26,Inscrits!B:E,3,FALSE)),"",VLOOKUP(D26,Inscrits!B:E,3,FALSE))</f>
        <v/>
      </c>
      <c r="K26" s="78" t="str">
        <f>IF(ISNA(VLOOKUP(D26,Inscrits!B:E,5,FALSE)),"",VLOOKUP(D26,Inscrits!B:E,5,FALSE))</f>
        <v/>
      </c>
      <c r="L26" s="78" t="str">
        <f t="shared" si="0"/>
        <v>R3</v>
      </c>
    </row>
    <row r="27" spans="3:12" ht="16.5" customHeight="1" x14ac:dyDescent="0.3">
      <c r="C27" s="3">
        <v>26</v>
      </c>
      <c r="D27" s="75" t="str">
        <f>'3'!AR15</f>
        <v/>
      </c>
      <c r="E27" s="76"/>
      <c r="F27" s="77">
        <f>IF(ISNA(IF(LEFT(Division,2)="R1",VLOOKUP(E27,Points!$A$2:$D$40,2,FALSE),IF(LEFT(Division,2)="R2",VLOOKUP(E27,Points!$A$2:$D$40,3,FALSE),IF(LEFT(Division,2)="R3",VLOOKUP(E27,Points!$A$2:$D$40,4,FALSE),"DIV ???")))),0,IF(LEFT(Division,2)="R1",VLOOKUP(E27,Points!$A$2:$D$40,2,FALSE),IF(LEFT(Division,2)="R2",VLOOKUP(E27,Points!$A$2:$D$40,3,FALSE),IF(LEFT(Division,2)="R3",VLOOKUP(E27,Points!$A$2:$D$40,4,FALSE),"DIV ???"))))</f>
        <v>0</v>
      </c>
      <c r="G27" s="78" t="str">
        <f>IF(ISERROR(VLOOKUP(D27,'Final A'!$AG$4:$AJ$67,4,FALSE)),"",VLOOKUP(D27,'Final A'!$AG$4:$AJ$67,4,FALSE))</f>
        <v/>
      </c>
      <c r="H27" s="78"/>
      <c r="I27" s="78"/>
      <c r="J27" s="78" t="str">
        <f>IF(ISNA(VLOOKUP(D27,Inscrits!B:E,3,FALSE)),"",VLOOKUP(D27,Inscrits!B:E,3,FALSE))</f>
        <v/>
      </c>
      <c r="K27" s="78" t="str">
        <f>IF(ISNA(VLOOKUP(D27,Inscrits!B:E,5,FALSE)),"",VLOOKUP(D27,Inscrits!B:E,5,FALSE))</f>
        <v/>
      </c>
      <c r="L27" s="78" t="str">
        <f t="shared" si="0"/>
        <v>R3</v>
      </c>
    </row>
    <row r="28" spans="3:12" ht="16.5" customHeight="1" x14ac:dyDescent="0.3">
      <c r="C28" s="3">
        <v>27</v>
      </c>
      <c r="D28" s="75" t="str">
        <f>'4'!AR14</f>
        <v/>
      </c>
      <c r="E28" s="76"/>
      <c r="F28" s="77">
        <f>IF(ISNA(IF(LEFT(Division,2)="R1",VLOOKUP(E28,Points!$A$2:$D$40,2,FALSE),IF(LEFT(Division,2)="R2",VLOOKUP(E28,Points!$A$2:$D$40,3,FALSE),IF(LEFT(Division,2)="R3",VLOOKUP(E28,Points!$A$2:$D$40,4,FALSE),"DIV ???")))),0,IF(LEFT(Division,2)="R1",VLOOKUP(E28,Points!$A$2:$D$40,2,FALSE),IF(LEFT(Division,2)="R2",VLOOKUP(E28,Points!$A$2:$D$40,3,FALSE),IF(LEFT(Division,2)="R3",VLOOKUP(E28,Points!$A$2:$D$40,4,FALSE),"DIV ???"))))</f>
        <v>0</v>
      </c>
      <c r="G28" s="78" t="str">
        <f>IF(ISERROR(VLOOKUP(D28,'Final A'!$AG$4:$AJ$67,4,FALSE)),"",VLOOKUP(D28,'Final A'!$AG$4:$AJ$67,4,FALSE))</f>
        <v/>
      </c>
      <c r="H28" s="78"/>
      <c r="I28" s="78"/>
      <c r="J28" s="78" t="str">
        <f>IF(ISNA(VLOOKUP(D28,Inscrits!B:E,3,FALSE)),"",VLOOKUP(D28,Inscrits!B:E,3,FALSE))</f>
        <v/>
      </c>
      <c r="K28" s="78" t="str">
        <f>IF(ISNA(VLOOKUP(D28,Inscrits!B:E,5,FALSE)),"",VLOOKUP(D28,Inscrits!B:E,5,FALSE))</f>
        <v/>
      </c>
      <c r="L28" s="78" t="str">
        <f t="shared" si="0"/>
        <v>R3</v>
      </c>
    </row>
    <row r="29" spans="3:12" ht="16.5" customHeight="1" x14ac:dyDescent="0.3">
      <c r="C29" s="3">
        <v>28</v>
      </c>
      <c r="D29" s="75" t="str">
        <f>'4'!AR15</f>
        <v/>
      </c>
      <c r="E29" s="76"/>
      <c r="F29" s="77">
        <f>IF(ISNA(IF(LEFT(Division,2)="R1",VLOOKUP(E29,Points!$A$2:$D$40,2,FALSE),IF(LEFT(Division,2)="R2",VLOOKUP(E29,Points!$A$2:$D$40,3,FALSE),IF(LEFT(Division,2)="R3",VLOOKUP(E29,Points!$A$2:$D$40,4,FALSE),"DIV ???")))),0,IF(LEFT(Division,2)="R1",VLOOKUP(E29,Points!$A$2:$D$40,2,FALSE),IF(LEFT(Division,2)="R2",VLOOKUP(E29,Points!$A$2:$D$40,3,FALSE),IF(LEFT(Division,2)="R3",VLOOKUP(E29,Points!$A$2:$D$40,4,FALSE),"DIV ???"))))</f>
        <v>0</v>
      </c>
      <c r="G29" s="78" t="str">
        <f>IF(ISERROR(VLOOKUP(D29,'Final A'!$AG$4:$AJ$67,4,FALSE)),"",VLOOKUP(D29,'Final A'!$AG$4:$AJ$67,4,FALSE))</f>
        <v/>
      </c>
      <c r="H29" s="78"/>
      <c r="I29" s="78"/>
      <c r="J29" s="78" t="str">
        <f>IF(ISNA(VLOOKUP(D29,Inscrits!B:E,3,FALSE)),"",VLOOKUP(D29,Inscrits!B:E,3,FALSE))</f>
        <v/>
      </c>
      <c r="K29" s="78" t="str">
        <f>IF(ISNA(VLOOKUP(D29,Inscrits!B:E,5,FALSE)),"",VLOOKUP(D29,Inscrits!B:E,5,FALSE))</f>
        <v/>
      </c>
      <c r="L29" s="78" t="str">
        <f t="shared" si="0"/>
        <v>R3</v>
      </c>
    </row>
    <row r="30" spans="3:12" ht="16.5" customHeight="1" x14ac:dyDescent="0.3">
      <c r="C30" s="3">
        <v>29</v>
      </c>
      <c r="D30" s="75" t="str">
        <f>'5'!AR14</f>
        <v/>
      </c>
      <c r="E30" s="76"/>
      <c r="F30" s="77">
        <f>IF(ISNA(IF(LEFT(Division,2)="R1",VLOOKUP(E30,Points!$A$2:$D$40,2,FALSE),IF(LEFT(Division,2)="R2",VLOOKUP(E30,Points!$A$2:$D$40,3,FALSE),IF(LEFT(Division,2)="R3",VLOOKUP(E30,Points!$A$2:$D$40,4,FALSE),"DIV ???")))),0,IF(LEFT(Division,2)="R1",VLOOKUP(E30,Points!$A$2:$D$40,2,FALSE),IF(LEFT(Division,2)="R2",VLOOKUP(E30,Points!$A$2:$D$40,3,FALSE),IF(LEFT(Division,2)="R3",VLOOKUP(E30,Points!$A$2:$D$40,4,FALSE),"DIV ???"))))</f>
        <v>0</v>
      </c>
      <c r="G30" s="78" t="str">
        <f>IF(ISERROR(VLOOKUP(D30,'Final A'!$AG$4:$AJ$67,4,FALSE)),"",VLOOKUP(D30,'Final A'!$AG$4:$AJ$67,4,FALSE))</f>
        <v/>
      </c>
      <c r="H30" s="78"/>
      <c r="I30" s="78"/>
      <c r="J30" s="78" t="str">
        <f>IF(ISNA(VLOOKUP(D30,Inscrits!B:E,3,FALSE)),"",VLOOKUP(D30,Inscrits!B:E,3,FALSE))</f>
        <v/>
      </c>
      <c r="K30" s="78" t="str">
        <f>IF(ISNA(VLOOKUP(D30,Inscrits!B:E,5,FALSE)),"",VLOOKUP(D30,Inscrits!B:E,5,FALSE))</f>
        <v/>
      </c>
      <c r="L30" s="78" t="str">
        <f t="shared" si="0"/>
        <v>R3</v>
      </c>
    </row>
    <row r="31" spans="3:12" ht="16.5" customHeight="1" x14ac:dyDescent="0.3">
      <c r="C31" s="3">
        <v>30</v>
      </c>
      <c r="D31" s="75" t="str">
        <f>'5'!AR15</f>
        <v/>
      </c>
      <c r="E31" s="76"/>
      <c r="F31" s="77">
        <f>IF(ISNA(IF(LEFT(Division,2)="R1",VLOOKUP(E31,Points!$A$2:$D$40,2,FALSE),IF(LEFT(Division,2)="R2",VLOOKUP(E31,Points!$A$2:$D$40,3,FALSE),IF(LEFT(Division,2)="R3",VLOOKUP(E31,Points!$A$2:$D$40,4,FALSE),"DIV ???")))),0,IF(LEFT(Division,2)="R1",VLOOKUP(E31,Points!$A$2:$D$40,2,FALSE),IF(LEFT(Division,2)="R2",VLOOKUP(E31,Points!$A$2:$D$40,3,FALSE),IF(LEFT(Division,2)="R3",VLOOKUP(E31,Points!$A$2:$D$40,4,FALSE),"DIV ???"))))</f>
        <v>0</v>
      </c>
      <c r="G31" s="78" t="str">
        <f>IF(ISERROR(VLOOKUP(D31,'Final A'!$AG$4:$AJ$67,4,FALSE)),"",VLOOKUP(D31,'Final A'!$AG$4:$AJ$67,4,FALSE))</f>
        <v/>
      </c>
      <c r="H31" s="78"/>
      <c r="I31" s="78"/>
      <c r="J31" s="78" t="str">
        <f>IF(ISNA(VLOOKUP(D31,Inscrits!B:E,3,FALSE)),"",VLOOKUP(D31,Inscrits!B:E,3,FALSE))</f>
        <v/>
      </c>
      <c r="K31" s="78" t="str">
        <f>IF(ISNA(VLOOKUP(D31,Inscrits!B:E,5,FALSE)),"",VLOOKUP(D31,Inscrits!B:E,5,FALSE))</f>
        <v/>
      </c>
      <c r="L31" s="78" t="str">
        <f t="shared" si="0"/>
        <v>R3</v>
      </c>
    </row>
    <row r="32" spans="3:12" ht="16.5" customHeight="1" x14ac:dyDescent="0.3">
      <c r="C32" s="3">
        <v>31</v>
      </c>
      <c r="D32" s="75" t="str">
        <f>'1'!AR16</f>
        <v/>
      </c>
      <c r="E32" s="76"/>
      <c r="F32" s="77">
        <f>IF(ISNA(IF(LEFT(Division,2)="R1",VLOOKUP(E32,Points!$A$2:$D$40,2,FALSE),IF(LEFT(Division,2)="R2",VLOOKUP(E32,Points!$A$2:$D$40,3,FALSE),IF(LEFT(Division,2)="R3",VLOOKUP(E32,Points!$A$2:$D$40,4,FALSE),"DIV ???")))),0,IF(LEFT(Division,2)="R1",VLOOKUP(E32,Points!$A$2:$D$40,2,FALSE),IF(LEFT(Division,2)="R2",VLOOKUP(E32,Points!$A$2:$D$40,3,FALSE),IF(LEFT(Division,2)="R3",VLOOKUP(E32,Points!$A$2:$D$40,4,FALSE),"DIV ???"))))</f>
        <v>0</v>
      </c>
      <c r="G32" s="78" t="str">
        <f>IF(ISERROR(VLOOKUP(D32,'Final A'!$AG$4:$AJ$67,4,FALSE)),"",VLOOKUP(D32,'Final A'!$AG$4:$AJ$67,4,FALSE))</f>
        <v/>
      </c>
      <c r="H32" s="78"/>
      <c r="I32" s="78"/>
      <c r="J32" s="78" t="str">
        <f>IF(ISNA(VLOOKUP(D32,Inscrits!B:E,3,FALSE)),"",VLOOKUP(D32,Inscrits!B:E,3,FALSE))</f>
        <v/>
      </c>
      <c r="K32" s="78" t="str">
        <f>IF(ISNA(VLOOKUP(D32,Inscrits!B:E,5,FALSE)),"",VLOOKUP(D32,Inscrits!B:E,5,FALSE))</f>
        <v/>
      </c>
      <c r="L32" s="78" t="str">
        <f t="shared" si="0"/>
        <v>R3</v>
      </c>
    </row>
    <row r="33" spans="3:12" ht="16.5" customHeight="1" x14ac:dyDescent="0.3">
      <c r="C33" s="3">
        <v>32</v>
      </c>
      <c r="D33" s="75" t="str">
        <f>'2'!AR16</f>
        <v/>
      </c>
      <c r="E33" s="76"/>
      <c r="F33" s="77">
        <f>IF(ISNA(IF(LEFT(Division,2)="R1",VLOOKUP(E33,Points!$A$2:$D$40,2,FALSE),IF(LEFT(Division,2)="R2",VLOOKUP(E33,Points!$A$2:$D$40,3,FALSE),IF(LEFT(Division,2)="R3",VLOOKUP(E33,Points!$A$2:$D$40,4,FALSE),"DIV ???")))),0,IF(LEFT(Division,2)="R1",VLOOKUP(E33,Points!$A$2:$D$40,2,FALSE),IF(LEFT(Division,2)="R2",VLOOKUP(E33,Points!$A$2:$D$40,3,FALSE),IF(LEFT(Division,2)="R3",VLOOKUP(E33,Points!$A$2:$D$40,4,FALSE),"DIV ???"))))</f>
        <v>0</v>
      </c>
      <c r="G33" s="78" t="str">
        <f>IF(ISERROR(VLOOKUP(D33,'Final A'!$AG$4:$AJ$67,4,FALSE)),"",VLOOKUP(D33,'Final A'!$AG$4:$AJ$67,4,FALSE))</f>
        <v/>
      </c>
      <c r="H33" s="78"/>
      <c r="I33" s="78"/>
      <c r="J33" s="78" t="str">
        <f>IF(ISNA(VLOOKUP(D33,Inscrits!B:E,3,FALSE)),"",VLOOKUP(D33,Inscrits!B:E,3,FALSE))</f>
        <v/>
      </c>
      <c r="K33" s="78" t="str">
        <f>IF(ISNA(VLOOKUP(D33,Inscrits!B:E,5,FALSE)),"",VLOOKUP(D33,Inscrits!B:E,5,FALSE))</f>
        <v/>
      </c>
      <c r="L33" s="78" t="str">
        <f t="shared" si="0"/>
        <v>R3</v>
      </c>
    </row>
    <row r="34" spans="3:12" ht="16.5" customHeight="1" x14ac:dyDescent="0.3">
      <c r="C34" s="3">
        <v>33</v>
      </c>
      <c r="D34" s="75" t="str">
        <f>'3'!AR16</f>
        <v/>
      </c>
      <c r="E34" s="76"/>
      <c r="F34" s="77">
        <f>IF(ISNA(IF(LEFT(Division,2)="R1",VLOOKUP(E34,Points!$A$2:$D$40,2,FALSE),IF(LEFT(Division,2)="R2",VLOOKUP(E34,Points!$A$2:$D$40,3,FALSE),IF(LEFT(Division,2)="R3",VLOOKUP(E34,Points!$A$2:$D$40,4,FALSE),"DIV ???")))),0,IF(LEFT(Division,2)="R1",VLOOKUP(E34,Points!$A$2:$D$40,2,FALSE),IF(LEFT(Division,2)="R2",VLOOKUP(E34,Points!$A$2:$D$40,3,FALSE),IF(LEFT(Division,2)="R3",VLOOKUP(E34,Points!$A$2:$D$40,4,FALSE),"DIV ???"))))</f>
        <v>0</v>
      </c>
      <c r="G34" s="78" t="str">
        <f>IF(ISERROR(VLOOKUP(D34,'Final A'!$AG$4:$AJ$67,4,FALSE)),"",VLOOKUP(D34,'Final A'!$AG$4:$AJ$67,4,FALSE))</f>
        <v/>
      </c>
      <c r="H34" s="78"/>
      <c r="I34" s="78"/>
      <c r="J34" s="78" t="str">
        <f>IF(ISNA(VLOOKUP(D34,Inscrits!B:E,3,FALSE)),"",VLOOKUP(D34,Inscrits!B:E,3,FALSE))</f>
        <v/>
      </c>
      <c r="K34" s="78" t="str">
        <f>IF(ISNA(VLOOKUP(D34,Inscrits!B:E,5,FALSE)),"",VLOOKUP(D34,Inscrits!B:E,5,FALSE))</f>
        <v/>
      </c>
      <c r="L34" s="78" t="str">
        <f t="shared" si="0"/>
        <v>R3</v>
      </c>
    </row>
    <row r="35" spans="3:12" ht="16.5" customHeight="1" x14ac:dyDescent="0.3">
      <c r="C35" s="3">
        <v>34</v>
      </c>
      <c r="D35" s="75" t="str">
        <f>'4'!AR16</f>
        <v/>
      </c>
      <c r="E35" s="76"/>
      <c r="F35" s="77">
        <f>IF(ISNA(IF(LEFT(Division,2)="R1",VLOOKUP(E35,Points!$A$2:$D$40,2,FALSE),IF(LEFT(Division,2)="R2",VLOOKUP(E35,Points!$A$2:$D$40,3,FALSE),IF(LEFT(Division,2)="R3",VLOOKUP(E35,Points!$A$2:$D$40,4,FALSE),"DIV ???")))),0,IF(LEFT(Division,2)="R1",VLOOKUP(E35,Points!$A$2:$D$40,2,FALSE),IF(LEFT(Division,2)="R2",VLOOKUP(E35,Points!$A$2:$D$40,3,FALSE),IF(LEFT(Division,2)="R3",VLOOKUP(E35,Points!$A$2:$D$40,4,FALSE),"DIV ???"))))</f>
        <v>0</v>
      </c>
      <c r="G35" s="78" t="str">
        <f>IF(ISERROR(VLOOKUP(D35,'Final A'!$AG$4:$AJ$67,4,FALSE)),"",VLOOKUP(D35,'Final A'!$AG$4:$AJ$67,4,FALSE))</f>
        <v/>
      </c>
      <c r="H35" s="78"/>
      <c r="I35" s="78"/>
      <c r="J35" s="78" t="str">
        <f>IF(ISNA(VLOOKUP(D35,Inscrits!B:E,3,FALSE)),"",VLOOKUP(D35,Inscrits!B:E,3,FALSE))</f>
        <v/>
      </c>
      <c r="K35" s="78" t="str">
        <f>IF(ISNA(VLOOKUP(D35,Inscrits!B:E,5,FALSE)),"",VLOOKUP(D35,Inscrits!B:E,5,FALSE))</f>
        <v/>
      </c>
      <c r="L35" s="78" t="str">
        <f t="shared" si="0"/>
        <v>R3</v>
      </c>
    </row>
    <row r="36" spans="3:12" ht="16.5" customHeight="1" x14ac:dyDescent="0.3"/>
    <row r="37" spans="3:12" ht="16.5" customHeight="1" x14ac:dyDescent="0.3"/>
    <row r="38" spans="3:12" ht="16.5" customHeight="1" x14ac:dyDescent="0.3"/>
    <row r="39" spans="3:12" ht="16.5" customHeight="1" x14ac:dyDescent="0.3"/>
    <row r="40" spans="3:12" ht="16.5" customHeight="1" x14ac:dyDescent="0.3"/>
    <row r="41" spans="3:12" ht="16.5" customHeight="1" x14ac:dyDescent="0.3"/>
    <row r="42" spans="3:12" ht="16.5" customHeight="1" x14ac:dyDescent="0.3"/>
    <row r="43" spans="3:12" ht="16.5" customHeight="1" x14ac:dyDescent="0.3"/>
    <row r="44" spans="3:12" ht="16.5" customHeight="1" x14ac:dyDescent="0.3"/>
    <row r="45" spans="3:12" ht="16.5" customHeight="1" x14ac:dyDescent="0.3"/>
    <row r="46" spans="3:12" ht="16.5" customHeight="1" x14ac:dyDescent="0.3"/>
    <row r="47" spans="3:12" ht="16.5" customHeight="1" x14ac:dyDescent="0.3"/>
    <row r="48" spans="3:12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</sheetData>
  <phoneticPr fontId="0" type="noConversion"/>
  <conditionalFormatting sqref="L2:L35">
    <cfRule type="cellIs" dxfId="2" priority="1" stopIfTrue="1" operator="equal">
      <formula>"R1"</formula>
    </cfRule>
    <cfRule type="expression" dxfId="1" priority="2" stopIfTrue="1">
      <formula>OR((L2="R2"),(L2="R2A"),(L2="R2B"),(L2="R2C"),(L2="R2D"))</formula>
    </cfRule>
    <cfRule type="expression" dxfId="0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3307086614173229" right="0.27559055118110237" top="1.0629921259842521" bottom="0.9055118110236221" header="0.31496062992125984" footer="0.31496062992125984"/>
  <pageSetup paperSize="9" scale="58" fitToHeight="2" orientation="portrait" horizontalDpi="4294967294" verticalDpi="0" r:id="rId1"/>
  <headerFooter alignWithMargins="0">
    <oddHeader xml:space="preserve">&amp;C&amp;"Comic Sans MS,Normal"&amp;28Tournoi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15</xdr:col>
                    <xdr:colOff>180975</xdr:colOff>
                    <xdr:row>0</xdr:row>
                    <xdr:rowOff>171450</xdr:rowOff>
                  </from>
                  <to>
                    <xdr:col>15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workbookViewId="0">
      <selection activeCell="E22" sqref="E22"/>
    </sheetView>
  </sheetViews>
  <sheetFormatPr baseColWidth="10" defaultRowHeight="12.75" x14ac:dyDescent="0.2"/>
  <cols>
    <col min="1" max="1" width="8.85546875" style="207" bestFit="1" customWidth="1"/>
    <col min="2" max="2" width="33" bestFit="1" customWidth="1"/>
    <col min="3" max="3" width="38" style="207" bestFit="1" customWidth="1"/>
  </cols>
  <sheetData>
    <row r="1" spans="1:3" x14ac:dyDescent="0.2">
      <c r="A1" s="207" t="s">
        <v>63</v>
      </c>
      <c r="B1" s="207" t="s">
        <v>115</v>
      </c>
      <c r="C1" s="207" t="s">
        <v>116</v>
      </c>
    </row>
    <row r="2" spans="1:3" x14ac:dyDescent="0.2">
      <c r="A2" s="207">
        <v>100001</v>
      </c>
      <c r="B2" s="208" t="s">
        <v>117</v>
      </c>
      <c r="C2" s="208" t="s">
        <v>118</v>
      </c>
    </row>
    <row r="3" spans="1:3" x14ac:dyDescent="0.2">
      <c r="A3" s="207" t="s">
        <v>119</v>
      </c>
      <c r="B3" s="207" t="s">
        <v>120</v>
      </c>
      <c r="C3" s="207" t="s">
        <v>121</v>
      </c>
    </row>
    <row r="4" spans="1:3" x14ac:dyDescent="0.2">
      <c r="A4" s="207" t="s">
        <v>122</v>
      </c>
      <c r="B4" s="207" t="s">
        <v>123</v>
      </c>
      <c r="C4" s="207" t="s">
        <v>124</v>
      </c>
    </row>
    <row r="5" spans="1:3" x14ac:dyDescent="0.2">
      <c r="A5" s="207" t="s">
        <v>125</v>
      </c>
      <c r="B5" s="207" t="s">
        <v>126</v>
      </c>
      <c r="C5" s="207" t="s">
        <v>124</v>
      </c>
    </row>
    <row r="6" spans="1:3" x14ac:dyDescent="0.2">
      <c r="A6" s="207" t="s">
        <v>127</v>
      </c>
      <c r="B6" s="207" t="s">
        <v>128</v>
      </c>
      <c r="C6" s="207" t="s">
        <v>124</v>
      </c>
    </row>
    <row r="7" spans="1:3" x14ac:dyDescent="0.2">
      <c r="A7" s="207" t="s">
        <v>129</v>
      </c>
      <c r="B7" s="207" t="s">
        <v>130</v>
      </c>
      <c r="C7" s="207" t="s">
        <v>131</v>
      </c>
    </row>
    <row r="8" spans="1:3" x14ac:dyDescent="0.2">
      <c r="A8" s="207" t="s">
        <v>132</v>
      </c>
      <c r="B8" s="207" t="s">
        <v>133</v>
      </c>
      <c r="C8" s="207" t="s">
        <v>134</v>
      </c>
    </row>
    <row r="9" spans="1:3" x14ac:dyDescent="0.2">
      <c r="A9" s="207" t="s">
        <v>135</v>
      </c>
      <c r="B9" s="207" t="s">
        <v>136</v>
      </c>
      <c r="C9" s="207" t="s">
        <v>137</v>
      </c>
    </row>
    <row r="10" spans="1:3" x14ac:dyDescent="0.2">
      <c r="A10" s="207" t="s">
        <v>138</v>
      </c>
      <c r="B10" s="207" t="s">
        <v>139</v>
      </c>
      <c r="C10" s="207" t="s">
        <v>134</v>
      </c>
    </row>
    <row r="11" spans="1:3" x14ac:dyDescent="0.2">
      <c r="A11" s="207" t="s">
        <v>140</v>
      </c>
      <c r="B11" s="207" t="s">
        <v>141</v>
      </c>
      <c r="C11" s="207" t="s">
        <v>134</v>
      </c>
    </row>
    <row r="12" spans="1:3" x14ac:dyDescent="0.2">
      <c r="A12" s="207" t="s">
        <v>142</v>
      </c>
      <c r="B12" s="207" t="s">
        <v>143</v>
      </c>
      <c r="C12" s="207" t="s">
        <v>131</v>
      </c>
    </row>
    <row r="13" spans="1:3" x14ac:dyDescent="0.2">
      <c r="A13" s="207" t="s">
        <v>144</v>
      </c>
      <c r="B13" s="207" t="s">
        <v>145</v>
      </c>
      <c r="C13" s="207" t="s">
        <v>146</v>
      </c>
    </row>
    <row r="14" spans="1:3" x14ac:dyDescent="0.2">
      <c r="A14" s="207" t="s">
        <v>147</v>
      </c>
      <c r="B14" s="207" t="s">
        <v>148</v>
      </c>
      <c r="C14" s="207" t="s">
        <v>134</v>
      </c>
    </row>
    <row r="15" spans="1:3" x14ac:dyDescent="0.2">
      <c r="A15" s="207" t="s">
        <v>149</v>
      </c>
      <c r="B15" s="207" t="s">
        <v>150</v>
      </c>
      <c r="C15" s="207" t="s">
        <v>151</v>
      </c>
    </row>
    <row r="16" spans="1:3" x14ac:dyDescent="0.2">
      <c r="A16" s="207" t="s">
        <v>152</v>
      </c>
      <c r="B16" s="207" t="s">
        <v>153</v>
      </c>
      <c r="C16" s="207" t="s">
        <v>154</v>
      </c>
    </row>
    <row r="17" spans="1:3" x14ac:dyDescent="0.2">
      <c r="A17" s="207" t="s">
        <v>155</v>
      </c>
      <c r="B17" s="207" t="s">
        <v>156</v>
      </c>
      <c r="C17" s="207" t="s">
        <v>157</v>
      </c>
    </row>
    <row r="18" spans="1:3" x14ac:dyDescent="0.2">
      <c r="A18" s="207" t="s">
        <v>158</v>
      </c>
      <c r="B18" s="207" t="s">
        <v>159</v>
      </c>
      <c r="C18" s="207" t="s">
        <v>160</v>
      </c>
    </row>
    <row r="19" spans="1:3" x14ac:dyDescent="0.2">
      <c r="A19" s="208" t="s">
        <v>1889</v>
      </c>
      <c r="B19" s="208" t="s">
        <v>1890</v>
      </c>
      <c r="C19" s="208" t="s">
        <v>1891</v>
      </c>
    </row>
    <row r="20" spans="1:3" x14ac:dyDescent="0.2">
      <c r="A20" s="207" t="s">
        <v>161</v>
      </c>
      <c r="B20" s="207" t="s">
        <v>162</v>
      </c>
      <c r="C20" s="207" t="s">
        <v>163</v>
      </c>
    </row>
    <row r="21" spans="1:3" x14ac:dyDescent="0.2">
      <c r="A21" s="207" t="s">
        <v>164</v>
      </c>
      <c r="B21" s="207" t="s">
        <v>165</v>
      </c>
      <c r="C21" s="207" t="s">
        <v>157</v>
      </c>
    </row>
    <row r="22" spans="1:3" x14ac:dyDescent="0.2">
      <c r="A22" s="207" t="s">
        <v>166</v>
      </c>
      <c r="B22" s="207" t="s">
        <v>167</v>
      </c>
      <c r="C22" s="207" t="s">
        <v>168</v>
      </c>
    </row>
    <row r="23" spans="1:3" x14ac:dyDescent="0.2">
      <c r="A23" s="207" t="s">
        <v>169</v>
      </c>
      <c r="B23" s="207" t="s">
        <v>170</v>
      </c>
      <c r="C23" s="207" t="s">
        <v>171</v>
      </c>
    </row>
    <row r="24" spans="1:3" x14ac:dyDescent="0.2">
      <c r="A24" s="207" t="s">
        <v>172</v>
      </c>
      <c r="B24" s="207" t="s">
        <v>173</v>
      </c>
      <c r="C24" s="207" t="s">
        <v>174</v>
      </c>
    </row>
    <row r="25" spans="1:3" x14ac:dyDescent="0.2">
      <c r="A25" s="207" t="s">
        <v>175</v>
      </c>
      <c r="B25" s="207" t="s">
        <v>176</v>
      </c>
      <c r="C25" s="207" t="s">
        <v>177</v>
      </c>
    </row>
    <row r="26" spans="1:3" x14ac:dyDescent="0.2">
      <c r="A26" s="207" t="s">
        <v>178</v>
      </c>
      <c r="B26" s="207" t="s">
        <v>179</v>
      </c>
      <c r="C26" s="207" t="s">
        <v>180</v>
      </c>
    </row>
    <row r="27" spans="1:3" x14ac:dyDescent="0.2">
      <c r="A27" s="207" t="s">
        <v>181</v>
      </c>
      <c r="B27" s="207" t="s">
        <v>182</v>
      </c>
      <c r="C27" s="207" t="s">
        <v>174</v>
      </c>
    </row>
    <row r="28" spans="1:3" x14ac:dyDescent="0.2">
      <c r="A28" s="207" t="s">
        <v>183</v>
      </c>
      <c r="B28" s="207" t="s">
        <v>184</v>
      </c>
      <c r="C28" s="207" t="s">
        <v>151</v>
      </c>
    </row>
    <row r="29" spans="1:3" x14ac:dyDescent="0.2">
      <c r="A29" s="207" t="s">
        <v>185</v>
      </c>
      <c r="B29" s="207" t="s">
        <v>186</v>
      </c>
      <c r="C29" s="207" t="s">
        <v>157</v>
      </c>
    </row>
    <row r="30" spans="1:3" x14ac:dyDescent="0.2">
      <c r="A30" s="207" t="s">
        <v>187</v>
      </c>
      <c r="B30" s="207" t="s">
        <v>188</v>
      </c>
      <c r="C30" s="207" t="s">
        <v>157</v>
      </c>
    </row>
    <row r="31" spans="1:3" x14ac:dyDescent="0.2">
      <c r="A31" s="207" t="s">
        <v>189</v>
      </c>
      <c r="B31" s="207" t="s">
        <v>190</v>
      </c>
      <c r="C31" s="207" t="s">
        <v>171</v>
      </c>
    </row>
    <row r="32" spans="1:3" x14ac:dyDescent="0.2">
      <c r="A32" s="207" t="s">
        <v>191</v>
      </c>
      <c r="B32" s="207" t="s">
        <v>192</v>
      </c>
      <c r="C32" s="207" t="s">
        <v>160</v>
      </c>
    </row>
    <row r="33" spans="1:3" x14ac:dyDescent="0.2">
      <c r="A33" s="207" t="s">
        <v>193</v>
      </c>
      <c r="B33" s="207" t="s">
        <v>194</v>
      </c>
      <c r="C33" s="207" t="s">
        <v>160</v>
      </c>
    </row>
    <row r="34" spans="1:3" x14ac:dyDescent="0.2">
      <c r="A34" s="207" t="s">
        <v>195</v>
      </c>
      <c r="B34" s="207" t="s">
        <v>196</v>
      </c>
      <c r="C34" s="207" t="s">
        <v>157</v>
      </c>
    </row>
    <row r="35" spans="1:3" x14ac:dyDescent="0.2">
      <c r="A35" s="207" t="s">
        <v>197</v>
      </c>
      <c r="B35" s="207" t="s">
        <v>198</v>
      </c>
      <c r="C35" s="207" t="s">
        <v>168</v>
      </c>
    </row>
    <row r="36" spans="1:3" x14ac:dyDescent="0.2">
      <c r="A36" s="207" t="s">
        <v>199</v>
      </c>
      <c r="B36" s="207" t="s">
        <v>200</v>
      </c>
      <c r="C36" s="207" t="s">
        <v>171</v>
      </c>
    </row>
    <row r="37" spans="1:3" x14ac:dyDescent="0.2">
      <c r="A37" s="207" t="s">
        <v>201</v>
      </c>
      <c r="B37" s="207" t="s">
        <v>202</v>
      </c>
      <c r="C37" s="207" t="s">
        <v>203</v>
      </c>
    </row>
    <row r="38" spans="1:3" x14ac:dyDescent="0.2">
      <c r="A38" s="207" t="s">
        <v>204</v>
      </c>
      <c r="B38" s="207" t="s">
        <v>205</v>
      </c>
      <c r="C38" s="207" t="s">
        <v>121</v>
      </c>
    </row>
    <row r="39" spans="1:3" x14ac:dyDescent="0.2">
      <c r="A39" s="207" t="s">
        <v>206</v>
      </c>
      <c r="B39" s="207" t="s">
        <v>207</v>
      </c>
      <c r="C39" s="207" t="s">
        <v>121</v>
      </c>
    </row>
    <row r="40" spans="1:3" x14ac:dyDescent="0.2">
      <c r="A40" s="207" t="s">
        <v>208</v>
      </c>
      <c r="B40" s="207" t="s">
        <v>209</v>
      </c>
      <c r="C40" s="207" t="s">
        <v>210</v>
      </c>
    </row>
    <row r="41" spans="1:3" x14ac:dyDescent="0.2">
      <c r="A41" s="207" t="s">
        <v>211</v>
      </c>
      <c r="B41" s="207" t="s">
        <v>212</v>
      </c>
      <c r="C41" s="207" t="s">
        <v>168</v>
      </c>
    </row>
    <row r="42" spans="1:3" x14ac:dyDescent="0.2">
      <c r="A42" s="207" t="s">
        <v>213</v>
      </c>
      <c r="B42" s="207" t="s">
        <v>214</v>
      </c>
      <c r="C42" s="207" t="s">
        <v>168</v>
      </c>
    </row>
    <row r="43" spans="1:3" x14ac:dyDescent="0.2">
      <c r="A43" s="207" t="s">
        <v>215</v>
      </c>
      <c r="B43" s="207" t="s">
        <v>216</v>
      </c>
      <c r="C43" s="207" t="s">
        <v>168</v>
      </c>
    </row>
    <row r="44" spans="1:3" x14ac:dyDescent="0.2">
      <c r="A44" s="207" t="s">
        <v>217</v>
      </c>
      <c r="B44" s="207" t="s">
        <v>218</v>
      </c>
      <c r="C44" s="207" t="s">
        <v>210</v>
      </c>
    </row>
    <row r="45" spans="1:3" x14ac:dyDescent="0.2">
      <c r="A45" s="207" t="s">
        <v>219</v>
      </c>
      <c r="B45" s="207" t="s">
        <v>220</v>
      </c>
      <c r="C45" s="207" t="s">
        <v>221</v>
      </c>
    </row>
    <row r="46" spans="1:3" x14ac:dyDescent="0.2">
      <c r="A46" s="207" t="s">
        <v>222</v>
      </c>
      <c r="B46" s="207" t="s">
        <v>223</v>
      </c>
      <c r="C46" s="207" t="s">
        <v>224</v>
      </c>
    </row>
    <row r="47" spans="1:3" x14ac:dyDescent="0.2">
      <c r="A47" s="207" t="s">
        <v>225</v>
      </c>
      <c r="B47" s="207" t="s">
        <v>226</v>
      </c>
      <c r="C47" s="207" t="s">
        <v>227</v>
      </c>
    </row>
    <row r="48" spans="1:3" x14ac:dyDescent="0.2">
      <c r="A48" s="207" t="s">
        <v>228</v>
      </c>
      <c r="B48" s="207" t="s">
        <v>229</v>
      </c>
      <c r="C48" s="207" t="s">
        <v>227</v>
      </c>
    </row>
    <row r="49" spans="1:3" x14ac:dyDescent="0.2">
      <c r="A49" s="207" t="s">
        <v>230</v>
      </c>
      <c r="B49" s="207" t="s">
        <v>231</v>
      </c>
      <c r="C49" s="207" t="s">
        <v>171</v>
      </c>
    </row>
    <row r="50" spans="1:3" x14ac:dyDescent="0.2">
      <c r="A50" s="207" t="s">
        <v>232</v>
      </c>
      <c r="B50" s="207" t="s">
        <v>233</v>
      </c>
      <c r="C50" s="207" t="s">
        <v>227</v>
      </c>
    </row>
    <row r="51" spans="1:3" x14ac:dyDescent="0.2">
      <c r="A51" s="207" t="s">
        <v>234</v>
      </c>
      <c r="B51" s="207" t="s">
        <v>235</v>
      </c>
      <c r="C51" s="207" t="s">
        <v>171</v>
      </c>
    </row>
    <row r="52" spans="1:3" x14ac:dyDescent="0.2">
      <c r="A52" s="207" t="s">
        <v>236</v>
      </c>
      <c r="B52" s="207" t="s">
        <v>237</v>
      </c>
      <c r="C52" s="207" t="s">
        <v>163</v>
      </c>
    </row>
    <row r="53" spans="1:3" x14ac:dyDescent="0.2">
      <c r="A53" s="207" t="s">
        <v>238</v>
      </c>
      <c r="B53" s="207" t="s">
        <v>239</v>
      </c>
      <c r="C53" s="207" t="s">
        <v>168</v>
      </c>
    </row>
    <row r="54" spans="1:3" x14ac:dyDescent="0.2">
      <c r="A54" s="207" t="s">
        <v>240</v>
      </c>
      <c r="B54" s="207" t="s">
        <v>241</v>
      </c>
      <c r="C54" s="207" t="s">
        <v>163</v>
      </c>
    </row>
    <row r="55" spans="1:3" x14ac:dyDescent="0.2">
      <c r="A55" s="207" t="s">
        <v>242</v>
      </c>
      <c r="B55" s="207" t="s">
        <v>243</v>
      </c>
      <c r="C55" s="207" t="s">
        <v>163</v>
      </c>
    </row>
    <row r="56" spans="1:3" x14ac:dyDescent="0.2">
      <c r="A56" s="207" t="s">
        <v>244</v>
      </c>
      <c r="B56" s="207" t="s">
        <v>245</v>
      </c>
      <c r="C56" s="207" t="s">
        <v>160</v>
      </c>
    </row>
    <row r="57" spans="1:3" x14ac:dyDescent="0.2">
      <c r="A57" s="207" t="s">
        <v>246</v>
      </c>
      <c r="B57" s="207" t="s">
        <v>247</v>
      </c>
      <c r="C57" s="207" t="s">
        <v>248</v>
      </c>
    </row>
    <row r="58" spans="1:3" x14ac:dyDescent="0.2">
      <c r="A58" s="207" t="s">
        <v>249</v>
      </c>
      <c r="B58" s="207" t="s">
        <v>250</v>
      </c>
      <c r="C58" s="207" t="s">
        <v>121</v>
      </c>
    </row>
    <row r="59" spans="1:3" x14ac:dyDescent="0.2">
      <c r="A59" s="207" t="s">
        <v>251</v>
      </c>
      <c r="B59" s="207" t="s">
        <v>252</v>
      </c>
      <c r="C59" s="207" t="s">
        <v>253</v>
      </c>
    </row>
    <row r="60" spans="1:3" x14ac:dyDescent="0.2">
      <c r="A60" s="207" t="s">
        <v>254</v>
      </c>
      <c r="B60" s="207" t="s">
        <v>255</v>
      </c>
      <c r="C60" s="207" t="s">
        <v>203</v>
      </c>
    </row>
    <row r="61" spans="1:3" x14ac:dyDescent="0.2">
      <c r="A61" s="207" t="s">
        <v>256</v>
      </c>
      <c r="B61" s="207" t="s">
        <v>257</v>
      </c>
      <c r="C61" s="207" t="s">
        <v>168</v>
      </c>
    </row>
    <row r="62" spans="1:3" x14ac:dyDescent="0.2">
      <c r="A62" s="207" t="s">
        <v>258</v>
      </c>
      <c r="B62" s="207" t="s">
        <v>259</v>
      </c>
      <c r="C62" s="207" t="s">
        <v>163</v>
      </c>
    </row>
    <row r="63" spans="1:3" x14ac:dyDescent="0.2">
      <c r="A63" s="207" t="s">
        <v>260</v>
      </c>
      <c r="B63" s="207" t="s">
        <v>261</v>
      </c>
      <c r="C63" s="207" t="s">
        <v>174</v>
      </c>
    </row>
    <row r="64" spans="1:3" x14ac:dyDescent="0.2">
      <c r="A64" s="207" t="s">
        <v>262</v>
      </c>
      <c r="B64" s="207" t="s">
        <v>263</v>
      </c>
      <c r="C64" s="207" t="s">
        <v>151</v>
      </c>
    </row>
    <row r="65" spans="1:3" x14ac:dyDescent="0.2">
      <c r="A65" s="207" t="s">
        <v>264</v>
      </c>
      <c r="B65" s="207" t="s">
        <v>265</v>
      </c>
      <c r="C65" s="207" t="s">
        <v>151</v>
      </c>
    </row>
    <row r="66" spans="1:3" x14ac:dyDescent="0.2">
      <c r="A66" s="207" t="s">
        <v>266</v>
      </c>
      <c r="B66" s="207" t="s">
        <v>267</v>
      </c>
      <c r="C66" s="207" t="s">
        <v>268</v>
      </c>
    </row>
    <row r="67" spans="1:3" x14ac:dyDescent="0.2">
      <c r="A67" s="207" t="s">
        <v>269</v>
      </c>
      <c r="B67" s="207" t="s">
        <v>270</v>
      </c>
      <c r="C67" s="207" t="s">
        <v>268</v>
      </c>
    </row>
    <row r="68" spans="1:3" x14ac:dyDescent="0.2">
      <c r="A68" s="207" t="s">
        <v>271</v>
      </c>
      <c r="B68" s="207" t="s">
        <v>272</v>
      </c>
      <c r="C68" s="207" t="s">
        <v>268</v>
      </c>
    </row>
    <row r="69" spans="1:3" x14ac:dyDescent="0.2">
      <c r="A69" s="207" t="s">
        <v>273</v>
      </c>
      <c r="B69" s="207" t="s">
        <v>274</v>
      </c>
      <c r="C69" s="207" t="s">
        <v>168</v>
      </c>
    </row>
    <row r="70" spans="1:3" x14ac:dyDescent="0.2">
      <c r="A70" s="207" t="s">
        <v>275</v>
      </c>
      <c r="B70" s="207" t="s">
        <v>276</v>
      </c>
      <c r="C70" s="207" t="s">
        <v>277</v>
      </c>
    </row>
    <row r="71" spans="1:3" x14ac:dyDescent="0.2">
      <c r="A71" s="207" t="s">
        <v>278</v>
      </c>
      <c r="B71" s="207" t="s">
        <v>279</v>
      </c>
      <c r="C71" s="207" t="s">
        <v>277</v>
      </c>
    </row>
    <row r="72" spans="1:3" x14ac:dyDescent="0.2">
      <c r="A72" s="207" t="s">
        <v>280</v>
      </c>
      <c r="B72" s="207" t="s">
        <v>281</v>
      </c>
      <c r="C72" s="207" t="s">
        <v>180</v>
      </c>
    </row>
    <row r="73" spans="1:3" x14ac:dyDescent="0.2">
      <c r="A73" s="207" t="s">
        <v>282</v>
      </c>
      <c r="B73" s="207" t="s">
        <v>283</v>
      </c>
      <c r="C73" s="207" t="s">
        <v>268</v>
      </c>
    </row>
    <row r="74" spans="1:3" x14ac:dyDescent="0.2">
      <c r="A74" s="207" t="s">
        <v>284</v>
      </c>
      <c r="B74" s="207" t="s">
        <v>285</v>
      </c>
      <c r="C74" s="207" t="s">
        <v>286</v>
      </c>
    </row>
    <row r="75" spans="1:3" x14ac:dyDescent="0.2">
      <c r="A75" s="207" t="s">
        <v>287</v>
      </c>
      <c r="B75" s="207" t="s">
        <v>288</v>
      </c>
      <c r="C75" s="207" t="s">
        <v>277</v>
      </c>
    </row>
    <row r="76" spans="1:3" x14ac:dyDescent="0.2">
      <c r="A76" s="207" t="s">
        <v>289</v>
      </c>
      <c r="B76" s="207" t="s">
        <v>290</v>
      </c>
      <c r="C76" s="207" t="s">
        <v>291</v>
      </c>
    </row>
    <row r="77" spans="1:3" x14ac:dyDescent="0.2">
      <c r="A77" s="207" t="s">
        <v>292</v>
      </c>
      <c r="B77" s="207" t="s">
        <v>293</v>
      </c>
      <c r="C77" s="207" t="s">
        <v>277</v>
      </c>
    </row>
    <row r="78" spans="1:3" x14ac:dyDescent="0.2">
      <c r="A78" s="207" t="s">
        <v>294</v>
      </c>
      <c r="B78" s="207" t="s">
        <v>295</v>
      </c>
      <c r="C78" s="207" t="s">
        <v>203</v>
      </c>
    </row>
    <row r="79" spans="1:3" x14ac:dyDescent="0.2">
      <c r="A79" s="207" t="s">
        <v>296</v>
      </c>
      <c r="B79" s="207" t="s">
        <v>297</v>
      </c>
      <c r="C79" s="207" t="s">
        <v>203</v>
      </c>
    </row>
    <row r="80" spans="1:3" x14ac:dyDescent="0.2">
      <c r="A80" s="207" t="s">
        <v>298</v>
      </c>
      <c r="B80" s="207" t="s">
        <v>299</v>
      </c>
      <c r="C80" s="207" t="s">
        <v>300</v>
      </c>
    </row>
    <row r="81" spans="1:3" x14ac:dyDescent="0.2">
      <c r="A81" s="207" t="s">
        <v>301</v>
      </c>
      <c r="B81" s="207" t="s">
        <v>302</v>
      </c>
      <c r="C81" s="207" t="s">
        <v>224</v>
      </c>
    </row>
    <row r="82" spans="1:3" x14ac:dyDescent="0.2">
      <c r="A82" s="207" t="s">
        <v>303</v>
      </c>
      <c r="B82" s="207" t="s">
        <v>304</v>
      </c>
      <c r="C82" s="207" t="s">
        <v>277</v>
      </c>
    </row>
    <row r="83" spans="1:3" x14ac:dyDescent="0.2">
      <c r="A83" s="207" t="s">
        <v>305</v>
      </c>
      <c r="B83" s="207" t="s">
        <v>306</v>
      </c>
      <c r="C83" s="207" t="s">
        <v>277</v>
      </c>
    </row>
    <row r="84" spans="1:3" x14ac:dyDescent="0.2">
      <c r="A84" s="207" t="s">
        <v>307</v>
      </c>
      <c r="B84" s="207" t="s">
        <v>308</v>
      </c>
      <c r="C84" s="207" t="s">
        <v>177</v>
      </c>
    </row>
    <row r="85" spans="1:3" x14ac:dyDescent="0.2">
      <c r="A85" s="207" t="s">
        <v>309</v>
      </c>
      <c r="B85" s="207" t="s">
        <v>310</v>
      </c>
      <c r="C85" s="207" t="s">
        <v>180</v>
      </c>
    </row>
    <row r="86" spans="1:3" x14ac:dyDescent="0.2">
      <c r="A86" s="207" t="s">
        <v>311</v>
      </c>
      <c r="B86" s="207" t="s">
        <v>312</v>
      </c>
      <c r="C86" s="207" t="s">
        <v>174</v>
      </c>
    </row>
    <row r="87" spans="1:3" x14ac:dyDescent="0.2">
      <c r="A87" s="207" t="s">
        <v>313</v>
      </c>
      <c r="B87" s="207" t="s">
        <v>314</v>
      </c>
      <c r="C87" s="207" t="s">
        <v>291</v>
      </c>
    </row>
    <row r="88" spans="1:3" x14ac:dyDescent="0.2">
      <c r="A88" s="207" t="s">
        <v>315</v>
      </c>
      <c r="B88" s="207" t="s">
        <v>316</v>
      </c>
      <c r="C88" s="207" t="s">
        <v>300</v>
      </c>
    </row>
    <row r="89" spans="1:3" x14ac:dyDescent="0.2">
      <c r="A89" s="207" t="s">
        <v>317</v>
      </c>
      <c r="B89" s="207" t="s">
        <v>318</v>
      </c>
      <c r="C89" s="207" t="s">
        <v>248</v>
      </c>
    </row>
    <row r="90" spans="1:3" x14ac:dyDescent="0.2">
      <c r="A90" s="207" t="s">
        <v>319</v>
      </c>
      <c r="B90" s="207" t="s">
        <v>320</v>
      </c>
      <c r="C90" s="207" t="s">
        <v>160</v>
      </c>
    </row>
    <row r="91" spans="1:3" x14ac:dyDescent="0.2">
      <c r="A91" s="207" t="s">
        <v>321</v>
      </c>
      <c r="B91" s="207" t="s">
        <v>322</v>
      </c>
      <c r="C91" s="207" t="s">
        <v>177</v>
      </c>
    </row>
    <row r="92" spans="1:3" x14ac:dyDescent="0.2">
      <c r="A92" s="207" t="s">
        <v>323</v>
      </c>
      <c r="B92" s="207" t="s">
        <v>324</v>
      </c>
      <c r="C92" s="207" t="s">
        <v>325</v>
      </c>
    </row>
    <row r="93" spans="1:3" x14ac:dyDescent="0.2">
      <c r="A93" s="207" t="s">
        <v>326</v>
      </c>
      <c r="B93" s="207" t="s">
        <v>327</v>
      </c>
      <c r="C93" s="207" t="s">
        <v>325</v>
      </c>
    </row>
    <row r="94" spans="1:3" x14ac:dyDescent="0.2">
      <c r="A94" s="207" t="s">
        <v>328</v>
      </c>
      <c r="B94" s="207" t="s">
        <v>329</v>
      </c>
      <c r="C94" s="207" t="s">
        <v>325</v>
      </c>
    </row>
    <row r="95" spans="1:3" x14ac:dyDescent="0.2">
      <c r="A95" s="207" t="s">
        <v>330</v>
      </c>
      <c r="B95" s="207" t="s">
        <v>331</v>
      </c>
      <c r="C95" s="207" t="s">
        <v>180</v>
      </c>
    </row>
    <row r="96" spans="1:3" x14ac:dyDescent="0.2">
      <c r="A96" s="207" t="s">
        <v>332</v>
      </c>
      <c r="B96" s="207" t="s">
        <v>333</v>
      </c>
      <c r="C96" s="207" t="s">
        <v>180</v>
      </c>
    </row>
    <row r="97" spans="1:3" x14ac:dyDescent="0.2">
      <c r="A97" s="207" t="s">
        <v>334</v>
      </c>
      <c r="B97" s="207" t="s">
        <v>335</v>
      </c>
      <c r="C97" s="207" t="s">
        <v>174</v>
      </c>
    </row>
    <row r="98" spans="1:3" x14ac:dyDescent="0.2">
      <c r="A98" s="207" t="s">
        <v>336</v>
      </c>
      <c r="B98" s="207" t="s">
        <v>337</v>
      </c>
      <c r="C98" s="207" t="s">
        <v>171</v>
      </c>
    </row>
    <row r="99" spans="1:3" x14ac:dyDescent="0.2">
      <c r="A99" s="207" t="s">
        <v>338</v>
      </c>
      <c r="B99" s="207" t="s">
        <v>339</v>
      </c>
      <c r="C99" s="207" t="s">
        <v>221</v>
      </c>
    </row>
    <row r="100" spans="1:3" x14ac:dyDescent="0.2">
      <c r="A100" s="207" t="s">
        <v>340</v>
      </c>
      <c r="B100" s="207" t="s">
        <v>341</v>
      </c>
      <c r="C100" s="207" t="s">
        <v>221</v>
      </c>
    </row>
    <row r="101" spans="1:3" x14ac:dyDescent="0.2">
      <c r="A101" s="207" t="s">
        <v>342</v>
      </c>
      <c r="B101" s="207" t="s">
        <v>343</v>
      </c>
      <c r="C101" s="207" t="s">
        <v>180</v>
      </c>
    </row>
    <row r="102" spans="1:3" x14ac:dyDescent="0.2">
      <c r="A102" s="207" t="s">
        <v>344</v>
      </c>
      <c r="B102" s="207" t="s">
        <v>345</v>
      </c>
      <c r="C102" s="207" t="s">
        <v>346</v>
      </c>
    </row>
    <row r="103" spans="1:3" x14ac:dyDescent="0.2">
      <c r="A103" s="207" t="s">
        <v>347</v>
      </c>
      <c r="B103" s="207" t="s">
        <v>348</v>
      </c>
      <c r="C103" s="207" t="s">
        <v>180</v>
      </c>
    </row>
    <row r="104" spans="1:3" x14ac:dyDescent="0.2">
      <c r="A104" s="207" t="s">
        <v>349</v>
      </c>
      <c r="B104" s="207" t="s">
        <v>350</v>
      </c>
      <c r="C104" s="207" t="s">
        <v>157</v>
      </c>
    </row>
    <row r="105" spans="1:3" x14ac:dyDescent="0.2">
      <c r="A105" s="207" t="s">
        <v>351</v>
      </c>
      <c r="B105" s="207" t="s">
        <v>352</v>
      </c>
      <c r="C105" s="207" t="s">
        <v>353</v>
      </c>
    </row>
    <row r="106" spans="1:3" x14ac:dyDescent="0.2">
      <c r="A106" s="207" t="s">
        <v>354</v>
      </c>
      <c r="B106" s="207" t="s">
        <v>355</v>
      </c>
      <c r="C106" s="207" t="s">
        <v>210</v>
      </c>
    </row>
    <row r="107" spans="1:3" x14ac:dyDescent="0.2">
      <c r="A107" s="207" t="s">
        <v>356</v>
      </c>
      <c r="B107" s="207" t="s">
        <v>357</v>
      </c>
      <c r="C107" s="207" t="s">
        <v>291</v>
      </c>
    </row>
    <row r="108" spans="1:3" x14ac:dyDescent="0.2">
      <c r="A108" s="207" t="s">
        <v>358</v>
      </c>
      <c r="B108" s="207" t="s">
        <v>359</v>
      </c>
      <c r="C108" s="207" t="s">
        <v>291</v>
      </c>
    </row>
    <row r="109" spans="1:3" x14ac:dyDescent="0.2">
      <c r="A109" s="207" t="s">
        <v>360</v>
      </c>
      <c r="B109" s="207" t="s">
        <v>361</v>
      </c>
      <c r="C109" s="207" t="s">
        <v>291</v>
      </c>
    </row>
    <row r="110" spans="1:3" x14ac:dyDescent="0.2">
      <c r="A110" s="207" t="s">
        <v>362</v>
      </c>
      <c r="B110" s="207" t="s">
        <v>363</v>
      </c>
      <c r="C110" s="207" t="s">
        <v>300</v>
      </c>
    </row>
    <row r="111" spans="1:3" x14ac:dyDescent="0.2">
      <c r="A111" s="207" t="s">
        <v>364</v>
      </c>
      <c r="B111" s="207" t="s">
        <v>365</v>
      </c>
      <c r="C111" s="207" t="s">
        <v>325</v>
      </c>
    </row>
    <row r="112" spans="1:3" x14ac:dyDescent="0.2">
      <c r="A112" s="207" t="s">
        <v>366</v>
      </c>
      <c r="B112" s="207" t="s">
        <v>367</v>
      </c>
      <c r="C112" s="207" t="s">
        <v>353</v>
      </c>
    </row>
    <row r="113" spans="1:3" x14ac:dyDescent="0.2">
      <c r="A113" s="207" t="s">
        <v>368</v>
      </c>
      <c r="B113" s="207" t="s">
        <v>369</v>
      </c>
      <c r="C113" s="207" t="s">
        <v>227</v>
      </c>
    </row>
    <row r="114" spans="1:3" x14ac:dyDescent="0.2">
      <c r="A114" s="207" t="s">
        <v>370</v>
      </c>
      <c r="B114" s="207" t="s">
        <v>371</v>
      </c>
      <c r="C114" s="207" t="s">
        <v>268</v>
      </c>
    </row>
    <row r="115" spans="1:3" x14ac:dyDescent="0.2">
      <c r="A115" s="207" t="s">
        <v>372</v>
      </c>
      <c r="B115" s="207" t="s">
        <v>373</v>
      </c>
      <c r="C115" s="207" t="s">
        <v>374</v>
      </c>
    </row>
    <row r="116" spans="1:3" x14ac:dyDescent="0.2">
      <c r="A116" s="207" t="s">
        <v>375</v>
      </c>
      <c r="B116" s="207" t="s">
        <v>376</v>
      </c>
      <c r="C116" s="207" t="s">
        <v>277</v>
      </c>
    </row>
    <row r="117" spans="1:3" x14ac:dyDescent="0.2">
      <c r="A117" s="207" t="s">
        <v>377</v>
      </c>
      <c r="B117" s="207" t="s">
        <v>378</v>
      </c>
      <c r="C117" s="207" t="s">
        <v>171</v>
      </c>
    </row>
    <row r="118" spans="1:3" x14ac:dyDescent="0.2">
      <c r="A118" s="207" t="s">
        <v>379</v>
      </c>
      <c r="B118" s="207" t="s">
        <v>380</v>
      </c>
      <c r="C118" s="207" t="s">
        <v>157</v>
      </c>
    </row>
    <row r="119" spans="1:3" x14ac:dyDescent="0.2">
      <c r="A119" s="207" t="s">
        <v>381</v>
      </c>
      <c r="B119" s="207" t="s">
        <v>382</v>
      </c>
      <c r="C119" s="207" t="s">
        <v>383</v>
      </c>
    </row>
    <row r="120" spans="1:3" x14ac:dyDescent="0.2">
      <c r="A120" s="207" t="s">
        <v>384</v>
      </c>
      <c r="B120" s="207" t="s">
        <v>385</v>
      </c>
      <c r="C120" s="207" t="s">
        <v>386</v>
      </c>
    </row>
    <row r="121" spans="1:3" x14ac:dyDescent="0.2">
      <c r="A121" s="207" t="s">
        <v>387</v>
      </c>
      <c r="B121" s="207" t="s">
        <v>388</v>
      </c>
      <c r="C121" s="207" t="s">
        <v>171</v>
      </c>
    </row>
    <row r="122" spans="1:3" x14ac:dyDescent="0.2">
      <c r="A122" s="207" t="s">
        <v>389</v>
      </c>
      <c r="B122" s="207" t="s">
        <v>390</v>
      </c>
      <c r="C122" s="207" t="s">
        <v>224</v>
      </c>
    </row>
    <row r="123" spans="1:3" x14ac:dyDescent="0.2">
      <c r="A123" s="207" t="s">
        <v>391</v>
      </c>
      <c r="B123" s="207" t="s">
        <v>392</v>
      </c>
      <c r="C123" s="207" t="s">
        <v>171</v>
      </c>
    </row>
    <row r="124" spans="1:3" x14ac:dyDescent="0.2">
      <c r="A124" s="207" t="s">
        <v>393</v>
      </c>
      <c r="B124" s="207" t="s">
        <v>394</v>
      </c>
      <c r="C124" s="207" t="s">
        <v>374</v>
      </c>
    </row>
    <row r="125" spans="1:3" x14ac:dyDescent="0.2">
      <c r="A125" s="207" t="s">
        <v>395</v>
      </c>
      <c r="B125" s="207" t="s">
        <v>396</v>
      </c>
      <c r="C125" s="207" t="s">
        <v>137</v>
      </c>
    </row>
    <row r="126" spans="1:3" x14ac:dyDescent="0.2">
      <c r="A126" s="207" t="s">
        <v>397</v>
      </c>
      <c r="B126" s="207" t="s">
        <v>398</v>
      </c>
      <c r="C126" s="207" t="s">
        <v>399</v>
      </c>
    </row>
    <row r="127" spans="1:3" x14ac:dyDescent="0.2">
      <c r="A127" s="207" t="s">
        <v>400</v>
      </c>
      <c r="B127" s="207" t="s">
        <v>401</v>
      </c>
      <c r="C127" s="207" t="s">
        <v>154</v>
      </c>
    </row>
    <row r="128" spans="1:3" x14ac:dyDescent="0.2">
      <c r="A128" s="207" t="s">
        <v>402</v>
      </c>
      <c r="B128" s="207" t="s">
        <v>403</v>
      </c>
      <c r="C128" s="207" t="s">
        <v>160</v>
      </c>
    </row>
    <row r="129" spans="1:3" x14ac:dyDescent="0.2">
      <c r="A129" s="207" t="s">
        <v>404</v>
      </c>
      <c r="B129" s="207" t="s">
        <v>405</v>
      </c>
      <c r="C129" s="207" t="s">
        <v>224</v>
      </c>
    </row>
    <row r="130" spans="1:3" x14ac:dyDescent="0.2">
      <c r="A130" s="207" t="s">
        <v>406</v>
      </c>
      <c r="B130" s="207" t="s">
        <v>407</v>
      </c>
      <c r="C130" s="207" t="s">
        <v>224</v>
      </c>
    </row>
    <row r="131" spans="1:3" x14ac:dyDescent="0.2">
      <c r="A131" s="207" t="s">
        <v>408</v>
      </c>
      <c r="B131" s="207" t="s">
        <v>409</v>
      </c>
      <c r="C131" s="207" t="s">
        <v>227</v>
      </c>
    </row>
    <row r="132" spans="1:3" x14ac:dyDescent="0.2">
      <c r="A132" s="207" t="s">
        <v>410</v>
      </c>
      <c r="B132" s="207" t="s">
        <v>411</v>
      </c>
      <c r="C132" s="207" t="s">
        <v>210</v>
      </c>
    </row>
    <row r="133" spans="1:3" x14ac:dyDescent="0.2">
      <c r="A133" s="207" t="s">
        <v>412</v>
      </c>
      <c r="B133" s="207" t="s">
        <v>413</v>
      </c>
      <c r="C133" s="207" t="s">
        <v>210</v>
      </c>
    </row>
    <row r="134" spans="1:3" x14ac:dyDescent="0.2">
      <c r="A134" s="207" t="s">
        <v>414</v>
      </c>
      <c r="B134" s="207" t="s">
        <v>415</v>
      </c>
      <c r="C134" s="207" t="s">
        <v>416</v>
      </c>
    </row>
    <row r="135" spans="1:3" x14ac:dyDescent="0.2">
      <c r="A135" s="207" t="s">
        <v>417</v>
      </c>
      <c r="B135" s="207" t="s">
        <v>418</v>
      </c>
      <c r="C135" s="207" t="s">
        <v>419</v>
      </c>
    </row>
    <row r="136" spans="1:3" x14ac:dyDescent="0.2">
      <c r="A136" s="207" t="s">
        <v>420</v>
      </c>
      <c r="B136" s="207" t="s">
        <v>421</v>
      </c>
      <c r="C136" s="207" t="s">
        <v>248</v>
      </c>
    </row>
    <row r="137" spans="1:3" x14ac:dyDescent="0.2">
      <c r="A137" s="207" t="s">
        <v>422</v>
      </c>
      <c r="B137" s="207" t="s">
        <v>423</v>
      </c>
      <c r="C137" s="207" t="s">
        <v>419</v>
      </c>
    </row>
    <row r="138" spans="1:3" x14ac:dyDescent="0.2">
      <c r="A138" s="207" t="s">
        <v>424</v>
      </c>
      <c r="B138" s="207" t="s">
        <v>425</v>
      </c>
      <c r="C138" s="207" t="s">
        <v>154</v>
      </c>
    </row>
    <row r="139" spans="1:3" x14ac:dyDescent="0.2">
      <c r="A139" s="207" t="s">
        <v>426</v>
      </c>
      <c r="B139" s="207" t="s">
        <v>427</v>
      </c>
      <c r="C139" s="207" t="s">
        <v>277</v>
      </c>
    </row>
    <row r="140" spans="1:3" x14ac:dyDescent="0.2">
      <c r="A140" s="207" t="s">
        <v>428</v>
      </c>
      <c r="B140" s="207" t="s">
        <v>429</v>
      </c>
      <c r="C140" s="207" t="s">
        <v>291</v>
      </c>
    </row>
    <row r="141" spans="1:3" x14ac:dyDescent="0.2">
      <c r="A141" s="207" t="s">
        <v>430</v>
      </c>
      <c r="B141" s="207" t="s">
        <v>431</v>
      </c>
      <c r="C141" s="207" t="s">
        <v>163</v>
      </c>
    </row>
    <row r="142" spans="1:3" x14ac:dyDescent="0.2">
      <c r="A142" s="207" t="s">
        <v>432</v>
      </c>
      <c r="B142" s="207" t="s">
        <v>433</v>
      </c>
      <c r="C142" s="207" t="s">
        <v>174</v>
      </c>
    </row>
    <row r="143" spans="1:3" x14ac:dyDescent="0.2">
      <c r="A143" s="207" t="s">
        <v>434</v>
      </c>
      <c r="B143" s="207" t="s">
        <v>435</v>
      </c>
      <c r="C143" s="207" t="s">
        <v>253</v>
      </c>
    </row>
    <row r="144" spans="1:3" x14ac:dyDescent="0.2">
      <c r="A144" s="207" t="s">
        <v>436</v>
      </c>
      <c r="B144" s="207" t="s">
        <v>437</v>
      </c>
      <c r="C144" s="207" t="s">
        <v>438</v>
      </c>
    </row>
    <row r="145" spans="1:3" x14ac:dyDescent="0.2">
      <c r="A145" s="207" t="s">
        <v>439</v>
      </c>
      <c r="B145" s="207" t="s">
        <v>440</v>
      </c>
      <c r="C145" s="207" t="s">
        <v>438</v>
      </c>
    </row>
    <row r="146" spans="1:3" x14ac:dyDescent="0.2">
      <c r="A146" s="207" t="s">
        <v>441</v>
      </c>
      <c r="B146" s="207" t="s">
        <v>442</v>
      </c>
      <c r="C146" s="207" t="s">
        <v>443</v>
      </c>
    </row>
    <row r="147" spans="1:3" x14ac:dyDescent="0.2">
      <c r="A147" s="207" t="s">
        <v>444</v>
      </c>
      <c r="B147" s="207" t="s">
        <v>445</v>
      </c>
      <c r="C147" s="207" t="s">
        <v>163</v>
      </c>
    </row>
    <row r="148" spans="1:3" x14ac:dyDescent="0.2">
      <c r="A148" s="207" t="s">
        <v>446</v>
      </c>
      <c r="B148" s="207" t="s">
        <v>447</v>
      </c>
      <c r="C148" s="207" t="s">
        <v>163</v>
      </c>
    </row>
    <row r="149" spans="1:3" x14ac:dyDescent="0.2">
      <c r="A149" s="207" t="s">
        <v>448</v>
      </c>
      <c r="B149" s="207" t="s">
        <v>449</v>
      </c>
      <c r="C149" s="207" t="s">
        <v>438</v>
      </c>
    </row>
    <row r="150" spans="1:3" x14ac:dyDescent="0.2">
      <c r="A150" s="207" t="s">
        <v>450</v>
      </c>
      <c r="B150" s="207" t="s">
        <v>451</v>
      </c>
      <c r="C150" s="207" t="s">
        <v>452</v>
      </c>
    </row>
    <row r="151" spans="1:3" x14ac:dyDescent="0.2">
      <c r="A151" s="207" t="s">
        <v>453</v>
      </c>
      <c r="B151" s="207" t="s">
        <v>454</v>
      </c>
      <c r="C151" s="207" t="s">
        <v>452</v>
      </c>
    </row>
    <row r="152" spans="1:3" x14ac:dyDescent="0.2">
      <c r="A152" s="207" t="s">
        <v>455</v>
      </c>
      <c r="B152" s="207" t="s">
        <v>456</v>
      </c>
      <c r="C152" s="207" t="s">
        <v>452</v>
      </c>
    </row>
    <row r="153" spans="1:3" x14ac:dyDescent="0.2">
      <c r="A153" s="207" t="s">
        <v>457</v>
      </c>
      <c r="B153" s="207" t="s">
        <v>458</v>
      </c>
      <c r="C153" s="207" t="s">
        <v>154</v>
      </c>
    </row>
    <row r="154" spans="1:3" x14ac:dyDescent="0.2">
      <c r="A154" s="207" t="s">
        <v>459</v>
      </c>
      <c r="B154" s="207" t="s">
        <v>460</v>
      </c>
      <c r="C154" s="207" t="s">
        <v>171</v>
      </c>
    </row>
    <row r="155" spans="1:3" x14ac:dyDescent="0.2">
      <c r="A155" s="207" t="s">
        <v>461</v>
      </c>
      <c r="B155" s="207" t="s">
        <v>462</v>
      </c>
      <c r="C155" s="207" t="s">
        <v>463</v>
      </c>
    </row>
    <row r="156" spans="1:3" x14ac:dyDescent="0.2">
      <c r="A156" s="207" t="s">
        <v>464</v>
      </c>
      <c r="B156" s="207" t="s">
        <v>465</v>
      </c>
      <c r="C156" s="207" t="s">
        <v>325</v>
      </c>
    </row>
    <row r="157" spans="1:3" x14ac:dyDescent="0.2">
      <c r="A157" s="207" t="s">
        <v>466</v>
      </c>
      <c r="B157" s="207" t="s">
        <v>467</v>
      </c>
      <c r="C157" s="207" t="s">
        <v>137</v>
      </c>
    </row>
    <row r="158" spans="1:3" x14ac:dyDescent="0.2">
      <c r="A158" s="207" t="s">
        <v>468</v>
      </c>
      <c r="B158" s="207" t="s">
        <v>469</v>
      </c>
      <c r="C158" s="207" t="s">
        <v>210</v>
      </c>
    </row>
    <row r="159" spans="1:3" x14ac:dyDescent="0.2">
      <c r="A159" s="207" t="s">
        <v>470</v>
      </c>
      <c r="B159" s="207" t="s">
        <v>471</v>
      </c>
      <c r="C159" s="207" t="s">
        <v>151</v>
      </c>
    </row>
    <row r="160" spans="1:3" x14ac:dyDescent="0.2">
      <c r="A160" s="207" t="s">
        <v>472</v>
      </c>
      <c r="B160" s="207" t="s">
        <v>473</v>
      </c>
      <c r="C160" s="207" t="s">
        <v>171</v>
      </c>
    </row>
    <row r="161" spans="1:3" x14ac:dyDescent="0.2">
      <c r="A161" s="207" t="s">
        <v>474</v>
      </c>
      <c r="B161" s="207" t="s">
        <v>475</v>
      </c>
      <c r="C161" s="207" t="s">
        <v>160</v>
      </c>
    </row>
    <row r="162" spans="1:3" x14ac:dyDescent="0.2">
      <c r="A162" s="207" t="s">
        <v>476</v>
      </c>
      <c r="B162" s="207" t="s">
        <v>477</v>
      </c>
      <c r="C162" s="207" t="s">
        <v>399</v>
      </c>
    </row>
    <row r="163" spans="1:3" x14ac:dyDescent="0.2">
      <c r="A163" s="207" t="s">
        <v>478</v>
      </c>
      <c r="B163" s="207" t="s">
        <v>479</v>
      </c>
      <c r="C163" s="207" t="s">
        <v>419</v>
      </c>
    </row>
    <row r="164" spans="1:3" x14ac:dyDescent="0.2">
      <c r="A164" s="207" t="s">
        <v>480</v>
      </c>
      <c r="B164" s="207" t="s">
        <v>481</v>
      </c>
      <c r="C164" s="207" t="s">
        <v>443</v>
      </c>
    </row>
    <row r="165" spans="1:3" x14ac:dyDescent="0.2">
      <c r="A165" s="207" t="s">
        <v>482</v>
      </c>
      <c r="B165" s="207" t="s">
        <v>483</v>
      </c>
      <c r="C165" s="207" t="s">
        <v>443</v>
      </c>
    </row>
    <row r="166" spans="1:3" x14ac:dyDescent="0.2">
      <c r="A166" s="207" t="s">
        <v>484</v>
      </c>
      <c r="B166" s="207" t="s">
        <v>485</v>
      </c>
      <c r="C166" s="207" t="s">
        <v>163</v>
      </c>
    </row>
    <row r="167" spans="1:3" x14ac:dyDescent="0.2">
      <c r="A167" s="207" t="s">
        <v>486</v>
      </c>
      <c r="B167" s="207" t="s">
        <v>487</v>
      </c>
      <c r="C167" s="207" t="s">
        <v>443</v>
      </c>
    </row>
    <row r="168" spans="1:3" x14ac:dyDescent="0.2">
      <c r="A168" s="207" t="s">
        <v>488</v>
      </c>
      <c r="B168" s="207" t="s">
        <v>489</v>
      </c>
      <c r="C168" s="207" t="s">
        <v>154</v>
      </c>
    </row>
    <row r="169" spans="1:3" x14ac:dyDescent="0.2">
      <c r="A169" s="207" t="s">
        <v>490</v>
      </c>
      <c r="B169" s="207" t="s">
        <v>491</v>
      </c>
      <c r="C169" s="207" t="s">
        <v>121</v>
      </c>
    </row>
    <row r="170" spans="1:3" x14ac:dyDescent="0.2">
      <c r="A170" s="207" t="s">
        <v>492</v>
      </c>
      <c r="B170" s="207" t="s">
        <v>493</v>
      </c>
      <c r="C170" s="207" t="s">
        <v>443</v>
      </c>
    </row>
    <row r="171" spans="1:3" x14ac:dyDescent="0.2">
      <c r="A171" s="207" t="s">
        <v>494</v>
      </c>
      <c r="B171" s="207" t="s">
        <v>495</v>
      </c>
      <c r="C171" s="207" t="s">
        <v>163</v>
      </c>
    </row>
    <row r="172" spans="1:3" x14ac:dyDescent="0.2">
      <c r="A172" s="207" t="s">
        <v>496</v>
      </c>
      <c r="B172" s="207" t="s">
        <v>497</v>
      </c>
      <c r="C172" s="207" t="s">
        <v>291</v>
      </c>
    </row>
    <row r="173" spans="1:3" x14ac:dyDescent="0.2">
      <c r="A173" s="207" t="s">
        <v>498</v>
      </c>
      <c r="B173" s="207" t="s">
        <v>499</v>
      </c>
      <c r="C173" s="207" t="s">
        <v>160</v>
      </c>
    </row>
    <row r="174" spans="1:3" x14ac:dyDescent="0.2">
      <c r="A174" s="207" t="s">
        <v>500</v>
      </c>
      <c r="B174" s="207" t="s">
        <v>501</v>
      </c>
      <c r="C174" s="207" t="s">
        <v>325</v>
      </c>
    </row>
    <row r="175" spans="1:3" x14ac:dyDescent="0.2">
      <c r="A175" s="207" t="s">
        <v>502</v>
      </c>
      <c r="B175" s="207" t="s">
        <v>503</v>
      </c>
      <c r="C175" s="207" t="s">
        <v>168</v>
      </c>
    </row>
    <row r="176" spans="1:3" x14ac:dyDescent="0.2">
      <c r="A176" s="207" t="s">
        <v>504</v>
      </c>
      <c r="B176" s="207" t="s">
        <v>505</v>
      </c>
      <c r="C176" s="207" t="s">
        <v>163</v>
      </c>
    </row>
    <row r="177" spans="1:3" x14ac:dyDescent="0.2">
      <c r="A177" s="207" t="s">
        <v>506</v>
      </c>
      <c r="B177" s="207" t="s">
        <v>507</v>
      </c>
      <c r="C177" s="207" t="s">
        <v>452</v>
      </c>
    </row>
    <row r="178" spans="1:3" x14ac:dyDescent="0.2">
      <c r="A178" s="207" t="s">
        <v>508</v>
      </c>
      <c r="B178" s="207" t="s">
        <v>509</v>
      </c>
      <c r="C178" s="207" t="s">
        <v>224</v>
      </c>
    </row>
    <row r="179" spans="1:3" x14ac:dyDescent="0.2">
      <c r="A179" s="207" t="s">
        <v>510</v>
      </c>
      <c r="B179" s="207" t="s">
        <v>511</v>
      </c>
      <c r="C179" s="207" t="s">
        <v>221</v>
      </c>
    </row>
    <row r="180" spans="1:3" x14ac:dyDescent="0.2">
      <c r="A180" s="207" t="s">
        <v>512</v>
      </c>
      <c r="B180" s="207" t="s">
        <v>513</v>
      </c>
      <c r="C180" s="207" t="s">
        <v>452</v>
      </c>
    </row>
    <row r="181" spans="1:3" x14ac:dyDescent="0.2">
      <c r="A181" s="207" t="s">
        <v>514</v>
      </c>
      <c r="B181" s="207" t="s">
        <v>515</v>
      </c>
      <c r="C181" s="207" t="s">
        <v>452</v>
      </c>
    </row>
    <row r="182" spans="1:3" x14ac:dyDescent="0.2">
      <c r="A182" s="207" t="s">
        <v>516</v>
      </c>
      <c r="B182" s="207" t="s">
        <v>517</v>
      </c>
      <c r="C182" s="207" t="s">
        <v>121</v>
      </c>
    </row>
    <row r="183" spans="1:3" x14ac:dyDescent="0.2">
      <c r="A183" s="207" t="s">
        <v>518</v>
      </c>
      <c r="B183" s="207" t="s">
        <v>519</v>
      </c>
      <c r="C183" s="207" t="s">
        <v>121</v>
      </c>
    </row>
    <row r="184" spans="1:3" x14ac:dyDescent="0.2">
      <c r="A184" s="207" t="s">
        <v>520</v>
      </c>
      <c r="B184" s="207" t="s">
        <v>521</v>
      </c>
      <c r="C184" s="207" t="s">
        <v>121</v>
      </c>
    </row>
    <row r="185" spans="1:3" x14ac:dyDescent="0.2">
      <c r="A185" s="207" t="s">
        <v>522</v>
      </c>
      <c r="B185" s="207" t="s">
        <v>523</v>
      </c>
      <c r="C185" s="207" t="s">
        <v>524</v>
      </c>
    </row>
    <row r="186" spans="1:3" x14ac:dyDescent="0.2">
      <c r="A186" s="207" t="s">
        <v>525</v>
      </c>
      <c r="B186" s="207" t="s">
        <v>526</v>
      </c>
      <c r="C186" s="207" t="s">
        <v>163</v>
      </c>
    </row>
    <row r="187" spans="1:3" x14ac:dyDescent="0.2">
      <c r="A187" s="207" t="s">
        <v>527</v>
      </c>
      <c r="B187" s="207" t="s">
        <v>528</v>
      </c>
      <c r="C187" s="207" t="s">
        <v>221</v>
      </c>
    </row>
    <row r="188" spans="1:3" x14ac:dyDescent="0.2">
      <c r="A188" s="207" t="s">
        <v>529</v>
      </c>
      <c r="B188" s="207" t="s">
        <v>530</v>
      </c>
      <c r="C188" s="207" t="s">
        <v>157</v>
      </c>
    </row>
    <row r="189" spans="1:3" x14ac:dyDescent="0.2">
      <c r="A189" s="207" t="s">
        <v>531</v>
      </c>
      <c r="B189" s="207" t="s">
        <v>532</v>
      </c>
      <c r="C189" s="207" t="s">
        <v>533</v>
      </c>
    </row>
    <row r="190" spans="1:3" x14ac:dyDescent="0.2">
      <c r="A190" s="207" t="s">
        <v>534</v>
      </c>
      <c r="B190" s="207" t="s">
        <v>535</v>
      </c>
      <c r="C190" s="207" t="s">
        <v>137</v>
      </c>
    </row>
    <row r="191" spans="1:3" x14ac:dyDescent="0.2">
      <c r="A191" s="207" t="s">
        <v>536</v>
      </c>
      <c r="B191" s="207" t="s">
        <v>537</v>
      </c>
      <c r="C191" s="207" t="s">
        <v>524</v>
      </c>
    </row>
    <row r="192" spans="1:3" x14ac:dyDescent="0.2">
      <c r="A192" s="207" t="s">
        <v>538</v>
      </c>
      <c r="B192" s="207" t="s">
        <v>539</v>
      </c>
      <c r="C192" s="207" t="s">
        <v>160</v>
      </c>
    </row>
    <row r="193" spans="1:3" x14ac:dyDescent="0.2">
      <c r="A193" s="207" t="s">
        <v>540</v>
      </c>
      <c r="B193" s="207" t="s">
        <v>541</v>
      </c>
      <c r="C193" s="207" t="s">
        <v>160</v>
      </c>
    </row>
    <row r="194" spans="1:3" x14ac:dyDescent="0.2">
      <c r="A194" s="207" t="s">
        <v>542</v>
      </c>
      <c r="B194" s="207" t="s">
        <v>543</v>
      </c>
      <c r="C194" s="207" t="s">
        <v>160</v>
      </c>
    </row>
    <row r="195" spans="1:3" x14ac:dyDescent="0.2">
      <c r="A195" s="207" t="s">
        <v>544</v>
      </c>
      <c r="B195" s="207" t="s">
        <v>545</v>
      </c>
      <c r="C195" s="207" t="s">
        <v>163</v>
      </c>
    </row>
    <row r="196" spans="1:3" x14ac:dyDescent="0.2">
      <c r="A196" s="207" t="s">
        <v>546</v>
      </c>
      <c r="B196" s="207" t="s">
        <v>547</v>
      </c>
      <c r="C196" s="207" t="s">
        <v>151</v>
      </c>
    </row>
    <row r="197" spans="1:3" x14ac:dyDescent="0.2">
      <c r="A197" s="207" t="s">
        <v>548</v>
      </c>
      <c r="B197" s="207" t="s">
        <v>549</v>
      </c>
      <c r="C197" s="207" t="s">
        <v>221</v>
      </c>
    </row>
    <row r="198" spans="1:3" x14ac:dyDescent="0.2">
      <c r="A198" s="207" t="s">
        <v>550</v>
      </c>
      <c r="B198" s="207" t="s">
        <v>551</v>
      </c>
      <c r="C198" s="207" t="s">
        <v>221</v>
      </c>
    </row>
    <row r="199" spans="1:3" x14ac:dyDescent="0.2">
      <c r="A199" s="207" t="s">
        <v>552</v>
      </c>
      <c r="B199" s="207" t="s">
        <v>553</v>
      </c>
      <c r="C199" s="207" t="s">
        <v>224</v>
      </c>
    </row>
    <row r="200" spans="1:3" x14ac:dyDescent="0.2">
      <c r="A200" s="207" t="s">
        <v>554</v>
      </c>
      <c r="B200" s="207" t="s">
        <v>555</v>
      </c>
      <c r="C200" s="207" t="s">
        <v>154</v>
      </c>
    </row>
    <row r="201" spans="1:3" x14ac:dyDescent="0.2">
      <c r="A201" s="207" t="s">
        <v>556</v>
      </c>
      <c r="B201" s="207" t="s">
        <v>557</v>
      </c>
      <c r="C201" s="207" t="s">
        <v>163</v>
      </c>
    </row>
    <row r="202" spans="1:3" x14ac:dyDescent="0.2">
      <c r="A202" s="207" t="s">
        <v>558</v>
      </c>
      <c r="B202" s="207" t="s">
        <v>559</v>
      </c>
      <c r="C202" s="207" t="s">
        <v>560</v>
      </c>
    </row>
    <row r="203" spans="1:3" x14ac:dyDescent="0.2">
      <c r="A203" s="207" t="s">
        <v>561</v>
      </c>
      <c r="B203" s="207" t="s">
        <v>562</v>
      </c>
      <c r="C203" s="207" t="s">
        <v>277</v>
      </c>
    </row>
    <row r="204" spans="1:3" x14ac:dyDescent="0.2">
      <c r="A204" s="207" t="s">
        <v>563</v>
      </c>
      <c r="B204" s="207" t="s">
        <v>564</v>
      </c>
      <c r="C204" s="207" t="s">
        <v>154</v>
      </c>
    </row>
    <row r="205" spans="1:3" x14ac:dyDescent="0.2">
      <c r="A205" s="207" t="s">
        <v>565</v>
      </c>
      <c r="B205" s="207" t="s">
        <v>566</v>
      </c>
      <c r="C205" s="207" t="s">
        <v>248</v>
      </c>
    </row>
    <row r="206" spans="1:3" x14ac:dyDescent="0.2">
      <c r="A206" s="207" t="s">
        <v>567</v>
      </c>
      <c r="B206" s="207" t="s">
        <v>568</v>
      </c>
      <c r="C206" s="207" t="s">
        <v>210</v>
      </c>
    </row>
    <row r="207" spans="1:3" x14ac:dyDescent="0.2">
      <c r="A207" s="207" t="s">
        <v>569</v>
      </c>
      <c r="B207" s="207" t="s">
        <v>570</v>
      </c>
      <c r="C207" s="207" t="s">
        <v>399</v>
      </c>
    </row>
    <row r="208" spans="1:3" x14ac:dyDescent="0.2">
      <c r="A208" s="207" t="s">
        <v>571</v>
      </c>
      <c r="B208" s="207" t="s">
        <v>572</v>
      </c>
      <c r="C208" s="207" t="s">
        <v>174</v>
      </c>
    </row>
    <row r="209" spans="1:3" x14ac:dyDescent="0.2">
      <c r="A209" s="207" t="s">
        <v>573</v>
      </c>
      <c r="B209" s="207" t="s">
        <v>574</v>
      </c>
      <c r="C209" s="207" t="s">
        <v>174</v>
      </c>
    </row>
    <row r="210" spans="1:3" x14ac:dyDescent="0.2">
      <c r="A210" s="207" t="s">
        <v>575</v>
      </c>
      <c r="B210" s="207" t="s">
        <v>576</v>
      </c>
      <c r="C210" s="207" t="s">
        <v>203</v>
      </c>
    </row>
    <row r="211" spans="1:3" x14ac:dyDescent="0.2">
      <c r="A211" s="207" t="s">
        <v>577</v>
      </c>
      <c r="B211" s="207" t="s">
        <v>578</v>
      </c>
      <c r="C211" s="207" t="s">
        <v>203</v>
      </c>
    </row>
    <row r="212" spans="1:3" x14ac:dyDescent="0.2">
      <c r="A212" s="207" t="s">
        <v>579</v>
      </c>
      <c r="B212" s="207" t="s">
        <v>580</v>
      </c>
      <c r="C212" s="207" t="s">
        <v>157</v>
      </c>
    </row>
    <row r="213" spans="1:3" x14ac:dyDescent="0.2">
      <c r="A213" s="207" t="s">
        <v>581</v>
      </c>
      <c r="B213" s="207" t="s">
        <v>582</v>
      </c>
      <c r="C213" s="207" t="s">
        <v>452</v>
      </c>
    </row>
    <row r="214" spans="1:3" x14ac:dyDescent="0.2">
      <c r="A214" s="207" t="s">
        <v>583</v>
      </c>
      <c r="B214" s="207" t="s">
        <v>584</v>
      </c>
      <c r="C214" s="207" t="s">
        <v>452</v>
      </c>
    </row>
    <row r="215" spans="1:3" x14ac:dyDescent="0.2">
      <c r="A215" s="207" t="s">
        <v>585</v>
      </c>
      <c r="B215" s="207" t="s">
        <v>586</v>
      </c>
      <c r="C215" s="207" t="s">
        <v>452</v>
      </c>
    </row>
    <row r="216" spans="1:3" x14ac:dyDescent="0.2">
      <c r="A216" s="207" t="s">
        <v>587</v>
      </c>
      <c r="B216" s="207" t="s">
        <v>588</v>
      </c>
      <c r="C216" s="207" t="s">
        <v>221</v>
      </c>
    </row>
    <row r="217" spans="1:3" x14ac:dyDescent="0.2">
      <c r="A217" s="207" t="s">
        <v>589</v>
      </c>
      <c r="B217" s="207" t="s">
        <v>590</v>
      </c>
      <c r="C217" s="207" t="s">
        <v>533</v>
      </c>
    </row>
    <row r="218" spans="1:3" x14ac:dyDescent="0.2">
      <c r="A218" s="207" t="s">
        <v>591</v>
      </c>
      <c r="B218" s="207" t="s">
        <v>592</v>
      </c>
      <c r="C218" s="207" t="s">
        <v>154</v>
      </c>
    </row>
    <row r="219" spans="1:3" x14ac:dyDescent="0.2">
      <c r="A219" s="207" t="s">
        <v>593</v>
      </c>
      <c r="B219" s="207" t="s">
        <v>594</v>
      </c>
      <c r="C219" s="207" t="s">
        <v>171</v>
      </c>
    </row>
    <row r="220" spans="1:3" x14ac:dyDescent="0.2">
      <c r="A220" s="207" t="s">
        <v>595</v>
      </c>
      <c r="B220" s="207" t="s">
        <v>596</v>
      </c>
      <c r="C220" s="207" t="s">
        <v>353</v>
      </c>
    </row>
    <row r="221" spans="1:3" x14ac:dyDescent="0.2">
      <c r="A221" s="207" t="s">
        <v>597</v>
      </c>
      <c r="B221" s="207" t="s">
        <v>598</v>
      </c>
      <c r="C221" s="207" t="s">
        <v>163</v>
      </c>
    </row>
    <row r="222" spans="1:3" x14ac:dyDescent="0.2">
      <c r="A222" s="207" t="s">
        <v>599</v>
      </c>
      <c r="B222" s="207" t="s">
        <v>600</v>
      </c>
      <c r="C222" s="207" t="s">
        <v>121</v>
      </c>
    </row>
    <row r="223" spans="1:3" x14ac:dyDescent="0.2">
      <c r="A223" s="207" t="s">
        <v>601</v>
      </c>
      <c r="B223" s="207" t="s">
        <v>602</v>
      </c>
      <c r="C223" s="207" t="s">
        <v>268</v>
      </c>
    </row>
    <row r="224" spans="1:3" x14ac:dyDescent="0.2">
      <c r="A224" s="207" t="s">
        <v>603</v>
      </c>
      <c r="B224" s="207" t="s">
        <v>604</v>
      </c>
      <c r="C224" s="207" t="s">
        <v>137</v>
      </c>
    </row>
    <row r="225" spans="1:3" x14ac:dyDescent="0.2">
      <c r="A225" s="207" t="s">
        <v>605</v>
      </c>
      <c r="B225" s="207" t="s">
        <v>606</v>
      </c>
      <c r="C225" s="207" t="s">
        <v>124</v>
      </c>
    </row>
    <row r="226" spans="1:3" x14ac:dyDescent="0.2">
      <c r="A226" s="207" t="s">
        <v>607</v>
      </c>
      <c r="B226" s="207" t="s">
        <v>608</v>
      </c>
      <c r="C226" s="207" t="s">
        <v>560</v>
      </c>
    </row>
    <row r="227" spans="1:3" x14ac:dyDescent="0.2">
      <c r="A227" s="207" t="s">
        <v>609</v>
      </c>
      <c r="B227" s="207" t="s">
        <v>610</v>
      </c>
      <c r="C227" s="207" t="s">
        <v>438</v>
      </c>
    </row>
    <row r="228" spans="1:3" x14ac:dyDescent="0.2">
      <c r="A228" s="207" t="s">
        <v>611</v>
      </c>
      <c r="B228" s="207" t="s">
        <v>612</v>
      </c>
      <c r="C228" s="207" t="s">
        <v>180</v>
      </c>
    </row>
    <row r="229" spans="1:3" x14ac:dyDescent="0.2">
      <c r="A229" s="207" t="s">
        <v>613</v>
      </c>
      <c r="B229" s="207" t="s">
        <v>614</v>
      </c>
      <c r="C229" s="207" t="s">
        <v>160</v>
      </c>
    </row>
    <row r="230" spans="1:3" x14ac:dyDescent="0.2">
      <c r="A230" s="207" t="s">
        <v>615</v>
      </c>
      <c r="B230" s="207" t="s">
        <v>616</v>
      </c>
      <c r="C230" s="207" t="s">
        <v>374</v>
      </c>
    </row>
    <row r="231" spans="1:3" x14ac:dyDescent="0.2">
      <c r="A231" s="207" t="s">
        <v>617</v>
      </c>
      <c r="B231" s="207" t="s">
        <v>618</v>
      </c>
      <c r="C231" s="207" t="s">
        <v>171</v>
      </c>
    </row>
    <row r="232" spans="1:3" x14ac:dyDescent="0.2">
      <c r="A232" s="207" t="s">
        <v>619</v>
      </c>
      <c r="B232" s="207" t="s">
        <v>620</v>
      </c>
      <c r="C232" s="207" t="s">
        <v>621</v>
      </c>
    </row>
    <row r="233" spans="1:3" x14ac:dyDescent="0.2">
      <c r="A233" s="207" t="s">
        <v>622</v>
      </c>
      <c r="B233" s="207" t="s">
        <v>623</v>
      </c>
      <c r="C233" s="207" t="s">
        <v>560</v>
      </c>
    </row>
    <row r="234" spans="1:3" x14ac:dyDescent="0.2">
      <c r="A234" s="207" t="s">
        <v>624</v>
      </c>
      <c r="B234" s="207" t="s">
        <v>625</v>
      </c>
      <c r="C234" s="207" t="s">
        <v>560</v>
      </c>
    </row>
    <row r="235" spans="1:3" x14ac:dyDescent="0.2">
      <c r="A235" s="207" t="s">
        <v>626</v>
      </c>
      <c r="B235" s="207" t="s">
        <v>627</v>
      </c>
      <c r="C235" s="207" t="s">
        <v>268</v>
      </c>
    </row>
    <row r="236" spans="1:3" x14ac:dyDescent="0.2">
      <c r="A236" s="207" t="s">
        <v>628</v>
      </c>
      <c r="B236" s="207" t="s">
        <v>629</v>
      </c>
      <c r="C236" s="207" t="s">
        <v>171</v>
      </c>
    </row>
    <row r="237" spans="1:3" x14ac:dyDescent="0.2">
      <c r="A237" s="207" t="s">
        <v>630</v>
      </c>
      <c r="B237" s="207" t="s">
        <v>631</v>
      </c>
      <c r="C237" s="207" t="s">
        <v>438</v>
      </c>
    </row>
    <row r="238" spans="1:3" x14ac:dyDescent="0.2">
      <c r="A238" s="207" t="s">
        <v>632</v>
      </c>
      <c r="B238" s="207" t="s">
        <v>633</v>
      </c>
      <c r="C238" s="207" t="s">
        <v>443</v>
      </c>
    </row>
    <row r="239" spans="1:3" x14ac:dyDescent="0.2">
      <c r="A239" s="207" t="s">
        <v>634</v>
      </c>
      <c r="B239" s="207" t="s">
        <v>635</v>
      </c>
      <c r="C239" s="207" t="s">
        <v>160</v>
      </c>
    </row>
    <row r="240" spans="1:3" x14ac:dyDescent="0.2">
      <c r="A240" s="207" t="s">
        <v>636</v>
      </c>
      <c r="B240" s="207" t="s">
        <v>637</v>
      </c>
      <c r="C240" s="207" t="s">
        <v>160</v>
      </c>
    </row>
    <row r="241" spans="1:3" x14ac:dyDescent="0.2">
      <c r="A241" s="207" t="s">
        <v>638</v>
      </c>
      <c r="B241" s="207" t="s">
        <v>639</v>
      </c>
      <c r="C241" s="207" t="s">
        <v>277</v>
      </c>
    </row>
    <row r="242" spans="1:3" x14ac:dyDescent="0.2">
      <c r="A242" s="207" t="s">
        <v>640</v>
      </c>
      <c r="B242" s="207" t="s">
        <v>641</v>
      </c>
      <c r="C242" s="207" t="s">
        <v>210</v>
      </c>
    </row>
    <row r="243" spans="1:3" x14ac:dyDescent="0.2">
      <c r="A243" s="207" t="s">
        <v>642</v>
      </c>
      <c r="B243" s="207" t="s">
        <v>643</v>
      </c>
      <c r="C243" s="207" t="s">
        <v>174</v>
      </c>
    </row>
    <row r="244" spans="1:3" x14ac:dyDescent="0.2">
      <c r="A244" s="207" t="s">
        <v>644</v>
      </c>
      <c r="B244" s="207" t="s">
        <v>645</v>
      </c>
      <c r="C244" s="207" t="s">
        <v>268</v>
      </c>
    </row>
    <row r="245" spans="1:3" x14ac:dyDescent="0.2">
      <c r="A245" s="207" t="s">
        <v>646</v>
      </c>
      <c r="B245" s="207" t="s">
        <v>647</v>
      </c>
      <c r="C245" s="207" t="s">
        <v>443</v>
      </c>
    </row>
    <row r="246" spans="1:3" x14ac:dyDescent="0.2">
      <c r="A246" s="207" t="s">
        <v>648</v>
      </c>
      <c r="B246" s="207" t="s">
        <v>649</v>
      </c>
      <c r="C246" s="207" t="s">
        <v>160</v>
      </c>
    </row>
    <row r="247" spans="1:3" x14ac:dyDescent="0.2">
      <c r="A247" s="207" t="s">
        <v>650</v>
      </c>
      <c r="B247" s="207" t="s">
        <v>651</v>
      </c>
      <c r="C247" s="207" t="s">
        <v>210</v>
      </c>
    </row>
    <row r="248" spans="1:3" x14ac:dyDescent="0.2">
      <c r="A248" s="207" t="s">
        <v>652</v>
      </c>
      <c r="B248" s="207" t="s">
        <v>653</v>
      </c>
      <c r="C248" s="207" t="s">
        <v>154</v>
      </c>
    </row>
    <row r="249" spans="1:3" x14ac:dyDescent="0.2">
      <c r="A249" s="207" t="s">
        <v>654</v>
      </c>
      <c r="B249" s="207" t="s">
        <v>655</v>
      </c>
      <c r="C249" s="207" t="s">
        <v>121</v>
      </c>
    </row>
    <row r="250" spans="1:3" x14ac:dyDescent="0.2">
      <c r="A250" s="207" t="s">
        <v>656</v>
      </c>
      <c r="B250" s="207" t="s">
        <v>657</v>
      </c>
      <c r="C250" s="207" t="s">
        <v>443</v>
      </c>
    </row>
    <row r="251" spans="1:3" x14ac:dyDescent="0.2">
      <c r="A251" s="207" t="s">
        <v>658</v>
      </c>
      <c r="B251" s="207" t="s">
        <v>659</v>
      </c>
      <c r="C251" s="207" t="s">
        <v>157</v>
      </c>
    </row>
    <row r="252" spans="1:3" x14ac:dyDescent="0.2">
      <c r="A252" s="207" t="s">
        <v>660</v>
      </c>
      <c r="B252" s="207" t="s">
        <v>661</v>
      </c>
      <c r="C252" s="207" t="s">
        <v>137</v>
      </c>
    </row>
    <row r="253" spans="1:3" x14ac:dyDescent="0.2">
      <c r="A253" s="207" t="s">
        <v>662</v>
      </c>
      <c r="B253" s="207" t="s">
        <v>663</v>
      </c>
      <c r="C253" s="207" t="s">
        <v>383</v>
      </c>
    </row>
    <row r="254" spans="1:3" x14ac:dyDescent="0.2">
      <c r="A254" s="207" t="s">
        <v>664</v>
      </c>
      <c r="B254" s="207" t="s">
        <v>665</v>
      </c>
      <c r="C254" s="207" t="s">
        <v>227</v>
      </c>
    </row>
    <row r="255" spans="1:3" x14ac:dyDescent="0.2">
      <c r="A255" s="207" t="s">
        <v>666</v>
      </c>
      <c r="B255" s="207" t="s">
        <v>667</v>
      </c>
      <c r="C255" s="207" t="s">
        <v>268</v>
      </c>
    </row>
    <row r="256" spans="1:3" x14ac:dyDescent="0.2">
      <c r="A256" s="207" t="s">
        <v>668</v>
      </c>
      <c r="B256" s="207" t="s">
        <v>669</v>
      </c>
      <c r="C256" s="207" t="s">
        <v>224</v>
      </c>
    </row>
    <row r="257" spans="1:3" x14ac:dyDescent="0.2">
      <c r="A257" s="207" t="s">
        <v>670</v>
      </c>
      <c r="B257" s="207" t="s">
        <v>671</v>
      </c>
      <c r="C257" s="207" t="s">
        <v>253</v>
      </c>
    </row>
    <row r="258" spans="1:3" x14ac:dyDescent="0.2">
      <c r="A258" s="207" t="s">
        <v>672</v>
      </c>
      <c r="B258" s="207" t="s">
        <v>673</v>
      </c>
      <c r="C258" s="207" t="s">
        <v>533</v>
      </c>
    </row>
    <row r="259" spans="1:3" x14ac:dyDescent="0.2">
      <c r="A259" s="207" t="s">
        <v>674</v>
      </c>
      <c r="B259" s="207" t="s">
        <v>675</v>
      </c>
      <c r="C259" s="207" t="s">
        <v>154</v>
      </c>
    </row>
    <row r="260" spans="1:3" x14ac:dyDescent="0.2">
      <c r="A260" s="207" t="s">
        <v>676</v>
      </c>
      <c r="B260" s="207" t="s">
        <v>677</v>
      </c>
      <c r="C260" s="207" t="s">
        <v>346</v>
      </c>
    </row>
    <row r="261" spans="1:3" x14ac:dyDescent="0.2">
      <c r="A261" s="207" t="s">
        <v>678</v>
      </c>
      <c r="B261" s="207" t="s">
        <v>679</v>
      </c>
      <c r="C261" s="207" t="s">
        <v>253</v>
      </c>
    </row>
    <row r="262" spans="1:3" x14ac:dyDescent="0.2">
      <c r="A262" s="207" t="s">
        <v>680</v>
      </c>
      <c r="B262" s="207" t="s">
        <v>681</v>
      </c>
      <c r="C262" s="207" t="s">
        <v>221</v>
      </c>
    </row>
    <row r="263" spans="1:3" x14ac:dyDescent="0.2">
      <c r="A263" s="207" t="s">
        <v>682</v>
      </c>
      <c r="B263" s="207" t="s">
        <v>683</v>
      </c>
      <c r="C263" s="207" t="s">
        <v>160</v>
      </c>
    </row>
    <row r="264" spans="1:3" x14ac:dyDescent="0.2">
      <c r="A264" s="207" t="s">
        <v>684</v>
      </c>
      <c r="B264" s="207" t="s">
        <v>685</v>
      </c>
      <c r="C264" s="207" t="s">
        <v>168</v>
      </c>
    </row>
    <row r="265" spans="1:3" x14ac:dyDescent="0.2">
      <c r="A265" s="207" t="s">
        <v>686</v>
      </c>
      <c r="B265" s="207" t="s">
        <v>687</v>
      </c>
      <c r="C265" s="207" t="s">
        <v>151</v>
      </c>
    </row>
    <row r="266" spans="1:3" x14ac:dyDescent="0.2">
      <c r="A266" s="207" t="s">
        <v>688</v>
      </c>
      <c r="B266" s="207" t="s">
        <v>689</v>
      </c>
      <c r="C266" s="207" t="s">
        <v>438</v>
      </c>
    </row>
    <row r="267" spans="1:3" x14ac:dyDescent="0.2">
      <c r="A267" s="207" t="s">
        <v>690</v>
      </c>
      <c r="B267" s="207" t="s">
        <v>691</v>
      </c>
      <c r="C267" s="207" t="s">
        <v>253</v>
      </c>
    </row>
    <row r="268" spans="1:3" x14ac:dyDescent="0.2">
      <c r="A268" s="207" t="s">
        <v>692</v>
      </c>
      <c r="B268" s="207" t="s">
        <v>693</v>
      </c>
      <c r="C268" s="207" t="s">
        <v>268</v>
      </c>
    </row>
    <row r="269" spans="1:3" x14ac:dyDescent="0.2">
      <c r="A269" s="207" t="s">
        <v>694</v>
      </c>
      <c r="B269" s="207" t="s">
        <v>695</v>
      </c>
      <c r="C269" s="207" t="s">
        <v>438</v>
      </c>
    </row>
    <row r="270" spans="1:3" x14ac:dyDescent="0.2">
      <c r="A270" s="207" t="s">
        <v>696</v>
      </c>
      <c r="B270" s="207" t="s">
        <v>697</v>
      </c>
      <c r="C270" s="207" t="s">
        <v>399</v>
      </c>
    </row>
    <row r="271" spans="1:3" x14ac:dyDescent="0.2">
      <c r="A271" s="207" t="s">
        <v>698</v>
      </c>
      <c r="B271" s="207" t="s">
        <v>699</v>
      </c>
      <c r="C271" s="207" t="s">
        <v>621</v>
      </c>
    </row>
    <row r="272" spans="1:3" x14ac:dyDescent="0.2">
      <c r="A272" s="207" t="s">
        <v>700</v>
      </c>
      <c r="B272" s="207" t="s">
        <v>701</v>
      </c>
      <c r="C272" s="207" t="s">
        <v>702</v>
      </c>
    </row>
    <row r="273" spans="1:3" x14ac:dyDescent="0.2">
      <c r="A273" s="207" t="s">
        <v>703</v>
      </c>
      <c r="B273" s="207" t="s">
        <v>704</v>
      </c>
      <c r="C273" s="207" t="s">
        <v>621</v>
      </c>
    </row>
    <row r="274" spans="1:3" x14ac:dyDescent="0.2">
      <c r="A274" s="207" t="s">
        <v>705</v>
      </c>
      <c r="B274" s="207" t="s">
        <v>706</v>
      </c>
      <c r="C274" s="207" t="s">
        <v>702</v>
      </c>
    </row>
    <row r="275" spans="1:3" x14ac:dyDescent="0.2">
      <c r="A275" s="207" t="s">
        <v>707</v>
      </c>
      <c r="B275" s="207" t="s">
        <v>708</v>
      </c>
      <c r="C275" s="207" t="s">
        <v>533</v>
      </c>
    </row>
    <row r="276" spans="1:3" x14ac:dyDescent="0.2">
      <c r="A276" s="207" t="s">
        <v>709</v>
      </c>
      <c r="B276" s="207" t="s">
        <v>710</v>
      </c>
      <c r="C276" s="207" t="s">
        <v>300</v>
      </c>
    </row>
    <row r="277" spans="1:3" x14ac:dyDescent="0.2">
      <c r="A277" s="207" t="s">
        <v>711</v>
      </c>
      <c r="B277" s="207" t="s">
        <v>712</v>
      </c>
      <c r="C277" s="207" t="s">
        <v>160</v>
      </c>
    </row>
    <row r="278" spans="1:3" x14ac:dyDescent="0.2">
      <c r="A278" s="207" t="s">
        <v>713</v>
      </c>
      <c r="B278" s="207" t="s">
        <v>714</v>
      </c>
      <c r="C278" s="207" t="s">
        <v>248</v>
      </c>
    </row>
    <row r="279" spans="1:3" x14ac:dyDescent="0.2">
      <c r="A279" s="207" t="s">
        <v>715</v>
      </c>
      <c r="B279" s="207" t="s">
        <v>716</v>
      </c>
      <c r="C279" s="207" t="s">
        <v>383</v>
      </c>
    </row>
    <row r="280" spans="1:3" x14ac:dyDescent="0.2">
      <c r="A280" s="207" t="s">
        <v>717</v>
      </c>
      <c r="B280" s="207" t="s">
        <v>718</v>
      </c>
      <c r="C280" s="207" t="s">
        <v>121</v>
      </c>
    </row>
    <row r="281" spans="1:3" x14ac:dyDescent="0.2">
      <c r="A281" s="207" t="s">
        <v>719</v>
      </c>
      <c r="B281" s="207" t="s">
        <v>720</v>
      </c>
      <c r="C281" s="207" t="s">
        <v>154</v>
      </c>
    </row>
    <row r="282" spans="1:3" x14ac:dyDescent="0.2">
      <c r="A282" s="207" t="s">
        <v>721</v>
      </c>
      <c r="B282" s="207" t="s">
        <v>722</v>
      </c>
      <c r="C282" s="207" t="s">
        <v>374</v>
      </c>
    </row>
    <row r="283" spans="1:3" x14ac:dyDescent="0.2">
      <c r="A283" s="207" t="s">
        <v>723</v>
      </c>
      <c r="B283" s="207" t="s">
        <v>724</v>
      </c>
      <c r="C283" s="207" t="s">
        <v>248</v>
      </c>
    </row>
    <row r="284" spans="1:3" x14ac:dyDescent="0.2">
      <c r="A284" s="207" t="s">
        <v>725</v>
      </c>
      <c r="B284" s="207" t="s">
        <v>726</v>
      </c>
      <c r="C284" s="207" t="s">
        <v>277</v>
      </c>
    </row>
    <row r="285" spans="1:3" x14ac:dyDescent="0.2">
      <c r="A285" s="207" t="s">
        <v>727</v>
      </c>
      <c r="B285" s="207" t="s">
        <v>728</v>
      </c>
      <c r="C285" s="207" t="s">
        <v>157</v>
      </c>
    </row>
    <row r="286" spans="1:3" x14ac:dyDescent="0.2">
      <c r="A286" s="207" t="s">
        <v>729</v>
      </c>
      <c r="B286" s="207" t="s">
        <v>730</v>
      </c>
      <c r="C286" s="207" t="s">
        <v>463</v>
      </c>
    </row>
    <row r="287" spans="1:3" x14ac:dyDescent="0.2">
      <c r="A287" s="207" t="s">
        <v>731</v>
      </c>
      <c r="B287" s="207" t="s">
        <v>732</v>
      </c>
      <c r="C287" s="207" t="s">
        <v>733</v>
      </c>
    </row>
    <row r="288" spans="1:3" x14ac:dyDescent="0.2">
      <c r="A288" s="207" t="s">
        <v>734</v>
      </c>
      <c r="B288" s="207" t="s">
        <v>735</v>
      </c>
      <c r="C288" s="207" t="s">
        <v>736</v>
      </c>
    </row>
    <row r="289" spans="1:3" x14ac:dyDescent="0.2">
      <c r="A289" s="207" t="s">
        <v>737</v>
      </c>
      <c r="B289" s="207" t="s">
        <v>738</v>
      </c>
      <c r="C289" s="207" t="s">
        <v>524</v>
      </c>
    </row>
    <row r="290" spans="1:3" x14ac:dyDescent="0.2">
      <c r="A290" s="207" t="s">
        <v>739</v>
      </c>
      <c r="B290" s="207" t="s">
        <v>740</v>
      </c>
      <c r="C290" s="207" t="s">
        <v>533</v>
      </c>
    </row>
    <row r="291" spans="1:3" x14ac:dyDescent="0.2">
      <c r="A291" s="207" t="s">
        <v>741</v>
      </c>
      <c r="B291" s="207" t="s">
        <v>742</v>
      </c>
      <c r="C291" s="207" t="s">
        <v>463</v>
      </c>
    </row>
    <row r="292" spans="1:3" x14ac:dyDescent="0.2">
      <c r="A292" s="207" t="s">
        <v>743</v>
      </c>
      <c r="B292" s="207" t="s">
        <v>744</v>
      </c>
      <c r="C292" s="207" t="s">
        <v>346</v>
      </c>
    </row>
    <row r="293" spans="1:3" x14ac:dyDescent="0.2">
      <c r="A293" s="207" t="s">
        <v>745</v>
      </c>
      <c r="B293" s="207" t="s">
        <v>746</v>
      </c>
      <c r="C293" s="207" t="s">
        <v>268</v>
      </c>
    </row>
    <row r="294" spans="1:3" x14ac:dyDescent="0.2">
      <c r="A294" s="207" t="s">
        <v>747</v>
      </c>
      <c r="B294" s="207" t="s">
        <v>748</v>
      </c>
      <c r="C294" s="207" t="s">
        <v>146</v>
      </c>
    </row>
    <row r="295" spans="1:3" x14ac:dyDescent="0.2">
      <c r="A295" s="207" t="s">
        <v>749</v>
      </c>
      <c r="B295" s="207" t="s">
        <v>750</v>
      </c>
      <c r="C295" s="207" t="s">
        <v>443</v>
      </c>
    </row>
    <row r="296" spans="1:3" x14ac:dyDescent="0.2">
      <c r="A296" s="207" t="s">
        <v>751</v>
      </c>
      <c r="B296" s="207" t="s">
        <v>752</v>
      </c>
      <c r="C296" s="207" t="s">
        <v>399</v>
      </c>
    </row>
    <row r="297" spans="1:3" x14ac:dyDescent="0.2">
      <c r="A297" s="207" t="s">
        <v>753</v>
      </c>
      <c r="B297" s="207" t="s">
        <v>754</v>
      </c>
      <c r="C297" s="207" t="s">
        <v>168</v>
      </c>
    </row>
    <row r="298" spans="1:3" x14ac:dyDescent="0.2">
      <c r="A298" s="207" t="s">
        <v>755</v>
      </c>
      <c r="B298" s="207" t="s">
        <v>756</v>
      </c>
      <c r="C298" s="207" t="s">
        <v>353</v>
      </c>
    </row>
    <row r="299" spans="1:3" x14ac:dyDescent="0.2">
      <c r="A299" s="207" t="s">
        <v>757</v>
      </c>
      <c r="B299" s="207" t="s">
        <v>758</v>
      </c>
      <c r="C299" s="207" t="s">
        <v>151</v>
      </c>
    </row>
    <row r="300" spans="1:3" x14ac:dyDescent="0.2">
      <c r="A300" s="207" t="s">
        <v>759</v>
      </c>
      <c r="B300" s="207" t="s">
        <v>760</v>
      </c>
      <c r="C300" s="207" t="s">
        <v>154</v>
      </c>
    </row>
    <row r="301" spans="1:3" x14ac:dyDescent="0.2">
      <c r="A301" s="207" t="s">
        <v>761</v>
      </c>
      <c r="B301" s="207" t="s">
        <v>762</v>
      </c>
      <c r="C301" s="207" t="s">
        <v>224</v>
      </c>
    </row>
    <row r="302" spans="1:3" x14ac:dyDescent="0.2">
      <c r="A302" s="207" t="s">
        <v>763</v>
      </c>
      <c r="B302" s="207" t="s">
        <v>764</v>
      </c>
      <c r="C302" s="207" t="s">
        <v>227</v>
      </c>
    </row>
    <row r="303" spans="1:3" x14ac:dyDescent="0.2">
      <c r="A303" s="207" t="s">
        <v>765</v>
      </c>
      <c r="B303" s="207" t="s">
        <v>766</v>
      </c>
      <c r="C303" s="207" t="s">
        <v>702</v>
      </c>
    </row>
    <row r="304" spans="1:3" x14ac:dyDescent="0.2">
      <c r="A304" s="207" t="s">
        <v>767</v>
      </c>
      <c r="B304" s="207" t="s">
        <v>768</v>
      </c>
      <c r="C304" s="207" t="s">
        <v>180</v>
      </c>
    </row>
    <row r="305" spans="1:3" x14ac:dyDescent="0.2">
      <c r="A305" s="207" t="s">
        <v>769</v>
      </c>
      <c r="B305" s="207" t="s">
        <v>770</v>
      </c>
      <c r="C305" s="207" t="s">
        <v>177</v>
      </c>
    </row>
    <row r="306" spans="1:3" x14ac:dyDescent="0.2">
      <c r="A306" s="207" t="s">
        <v>771</v>
      </c>
      <c r="B306" s="207" t="s">
        <v>772</v>
      </c>
      <c r="C306" s="207" t="s">
        <v>733</v>
      </c>
    </row>
    <row r="307" spans="1:3" x14ac:dyDescent="0.2">
      <c r="A307" s="207" t="s">
        <v>773</v>
      </c>
      <c r="B307" s="207" t="s">
        <v>774</v>
      </c>
      <c r="C307" s="207" t="s">
        <v>775</v>
      </c>
    </row>
    <row r="308" spans="1:3" x14ac:dyDescent="0.2">
      <c r="A308" s="207" t="s">
        <v>776</v>
      </c>
      <c r="B308" s="207" t="s">
        <v>777</v>
      </c>
      <c r="C308" s="207" t="s">
        <v>151</v>
      </c>
    </row>
    <row r="309" spans="1:3" x14ac:dyDescent="0.2">
      <c r="A309" s="207" t="s">
        <v>778</v>
      </c>
      <c r="B309" s="207" t="s">
        <v>779</v>
      </c>
      <c r="C309" s="207" t="s">
        <v>151</v>
      </c>
    </row>
    <row r="310" spans="1:3" x14ac:dyDescent="0.2">
      <c r="A310" s="207" t="s">
        <v>780</v>
      </c>
      <c r="B310" s="207" t="s">
        <v>781</v>
      </c>
      <c r="C310" s="207" t="s">
        <v>163</v>
      </c>
    </row>
    <row r="311" spans="1:3" x14ac:dyDescent="0.2">
      <c r="A311" s="207" t="s">
        <v>782</v>
      </c>
      <c r="B311" s="207" t="s">
        <v>783</v>
      </c>
      <c r="C311" s="207" t="s">
        <v>386</v>
      </c>
    </row>
    <row r="312" spans="1:3" x14ac:dyDescent="0.2">
      <c r="A312" s="207" t="s">
        <v>784</v>
      </c>
      <c r="B312" s="207" t="s">
        <v>785</v>
      </c>
      <c r="C312" s="207" t="s">
        <v>560</v>
      </c>
    </row>
    <row r="313" spans="1:3" x14ac:dyDescent="0.2">
      <c r="A313" s="207" t="s">
        <v>786</v>
      </c>
      <c r="B313" s="207" t="s">
        <v>787</v>
      </c>
      <c r="C313" s="207" t="s">
        <v>221</v>
      </c>
    </row>
    <row r="314" spans="1:3" x14ac:dyDescent="0.2">
      <c r="A314" s="207" t="s">
        <v>788</v>
      </c>
      <c r="B314" s="207" t="s">
        <v>789</v>
      </c>
      <c r="C314" s="207" t="s">
        <v>121</v>
      </c>
    </row>
    <row r="315" spans="1:3" x14ac:dyDescent="0.2">
      <c r="A315" s="207" t="s">
        <v>790</v>
      </c>
      <c r="B315" s="207" t="s">
        <v>791</v>
      </c>
      <c r="C315" s="207" t="s">
        <v>386</v>
      </c>
    </row>
    <row r="316" spans="1:3" x14ac:dyDescent="0.2">
      <c r="A316" s="207" t="s">
        <v>792</v>
      </c>
      <c r="B316" s="207" t="s">
        <v>793</v>
      </c>
      <c r="C316" s="207" t="s">
        <v>163</v>
      </c>
    </row>
    <row r="317" spans="1:3" x14ac:dyDescent="0.2">
      <c r="A317" s="207" t="s">
        <v>794</v>
      </c>
      <c r="B317" s="207" t="s">
        <v>795</v>
      </c>
      <c r="C317" s="207" t="s">
        <v>157</v>
      </c>
    </row>
    <row r="318" spans="1:3" x14ac:dyDescent="0.2">
      <c r="A318" s="207" t="s">
        <v>796</v>
      </c>
      <c r="B318" s="207" t="s">
        <v>797</v>
      </c>
      <c r="C318" s="207" t="s">
        <v>438</v>
      </c>
    </row>
    <row r="319" spans="1:3" x14ac:dyDescent="0.2">
      <c r="A319" s="207" t="s">
        <v>798</v>
      </c>
      <c r="B319" s="207" t="s">
        <v>799</v>
      </c>
      <c r="C319" s="207" t="s">
        <v>399</v>
      </c>
    </row>
    <row r="320" spans="1:3" x14ac:dyDescent="0.2">
      <c r="A320" s="207" t="s">
        <v>800</v>
      </c>
      <c r="B320" s="207" t="s">
        <v>801</v>
      </c>
      <c r="C320" s="207" t="s">
        <v>438</v>
      </c>
    </row>
    <row r="321" spans="1:3" x14ac:dyDescent="0.2">
      <c r="A321" s="207" t="s">
        <v>802</v>
      </c>
      <c r="B321" s="207" t="s">
        <v>803</v>
      </c>
      <c r="C321" s="207" t="s">
        <v>154</v>
      </c>
    </row>
    <row r="322" spans="1:3" x14ac:dyDescent="0.2">
      <c r="A322" s="207" t="s">
        <v>804</v>
      </c>
      <c r="B322" s="207" t="s">
        <v>805</v>
      </c>
      <c r="C322" s="207" t="s">
        <v>463</v>
      </c>
    </row>
    <row r="323" spans="1:3" x14ac:dyDescent="0.2">
      <c r="A323" s="207" t="s">
        <v>806</v>
      </c>
      <c r="B323" s="207" t="s">
        <v>807</v>
      </c>
      <c r="C323" s="207" t="s">
        <v>463</v>
      </c>
    </row>
    <row r="324" spans="1:3" x14ac:dyDescent="0.2">
      <c r="A324" s="207" t="s">
        <v>808</v>
      </c>
      <c r="B324" s="207" t="s">
        <v>809</v>
      </c>
      <c r="C324" s="207" t="s">
        <v>383</v>
      </c>
    </row>
    <row r="325" spans="1:3" x14ac:dyDescent="0.2">
      <c r="A325" s="207" t="s">
        <v>810</v>
      </c>
      <c r="B325" s="207" t="s">
        <v>811</v>
      </c>
      <c r="C325" s="207" t="s">
        <v>180</v>
      </c>
    </row>
    <row r="326" spans="1:3" x14ac:dyDescent="0.2">
      <c r="A326" s="207" t="s">
        <v>812</v>
      </c>
      <c r="B326" s="207" t="s">
        <v>813</v>
      </c>
      <c r="C326" s="207" t="s">
        <v>160</v>
      </c>
    </row>
    <row r="327" spans="1:3" x14ac:dyDescent="0.2">
      <c r="A327" s="207" t="s">
        <v>814</v>
      </c>
      <c r="B327" s="207" t="s">
        <v>815</v>
      </c>
      <c r="C327" s="207" t="s">
        <v>180</v>
      </c>
    </row>
    <row r="328" spans="1:3" x14ac:dyDescent="0.2">
      <c r="A328" s="207" t="s">
        <v>816</v>
      </c>
      <c r="B328" s="207" t="s">
        <v>817</v>
      </c>
      <c r="C328" s="207" t="s">
        <v>325</v>
      </c>
    </row>
    <row r="329" spans="1:3" x14ac:dyDescent="0.2">
      <c r="A329" s="207" t="s">
        <v>818</v>
      </c>
      <c r="B329" s="207" t="s">
        <v>819</v>
      </c>
      <c r="C329" s="207" t="s">
        <v>820</v>
      </c>
    </row>
    <row r="330" spans="1:3" x14ac:dyDescent="0.2">
      <c r="A330" s="207" t="s">
        <v>821</v>
      </c>
      <c r="B330" s="207" t="s">
        <v>822</v>
      </c>
      <c r="C330" s="207" t="s">
        <v>419</v>
      </c>
    </row>
    <row r="331" spans="1:3" x14ac:dyDescent="0.2">
      <c r="A331" s="207" t="s">
        <v>823</v>
      </c>
      <c r="B331" s="207" t="s">
        <v>824</v>
      </c>
      <c r="C331" s="207" t="s">
        <v>203</v>
      </c>
    </row>
    <row r="332" spans="1:3" x14ac:dyDescent="0.2">
      <c r="A332" s="207" t="s">
        <v>825</v>
      </c>
      <c r="B332" s="207" t="s">
        <v>826</v>
      </c>
      <c r="C332" s="207" t="s">
        <v>621</v>
      </c>
    </row>
    <row r="333" spans="1:3" x14ac:dyDescent="0.2">
      <c r="A333" s="207" t="s">
        <v>827</v>
      </c>
      <c r="B333" s="207" t="s">
        <v>828</v>
      </c>
      <c r="C333" s="207" t="s">
        <v>160</v>
      </c>
    </row>
    <row r="334" spans="1:3" x14ac:dyDescent="0.2">
      <c r="A334" s="207" t="s">
        <v>829</v>
      </c>
      <c r="B334" s="207" t="s">
        <v>830</v>
      </c>
      <c r="C334" s="207" t="s">
        <v>210</v>
      </c>
    </row>
    <row r="335" spans="1:3" x14ac:dyDescent="0.2">
      <c r="A335" s="207" t="s">
        <v>831</v>
      </c>
      <c r="B335" s="207" t="s">
        <v>832</v>
      </c>
      <c r="C335" s="207" t="s">
        <v>137</v>
      </c>
    </row>
    <row r="336" spans="1:3" x14ac:dyDescent="0.2">
      <c r="A336" s="207" t="s">
        <v>833</v>
      </c>
      <c r="B336" s="207" t="s">
        <v>834</v>
      </c>
      <c r="C336" s="207" t="s">
        <v>203</v>
      </c>
    </row>
    <row r="337" spans="1:3" x14ac:dyDescent="0.2">
      <c r="A337" s="207" t="s">
        <v>835</v>
      </c>
      <c r="B337" s="207" t="s">
        <v>836</v>
      </c>
      <c r="C337" s="207" t="s">
        <v>134</v>
      </c>
    </row>
    <row r="338" spans="1:3" x14ac:dyDescent="0.2">
      <c r="A338" s="207" t="s">
        <v>837</v>
      </c>
      <c r="B338" s="207" t="s">
        <v>838</v>
      </c>
      <c r="C338" s="207" t="s">
        <v>419</v>
      </c>
    </row>
    <row r="339" spans="1:3" x14ac:dyDescent="0.2">
      <c r="A339" s="207" t="s">
        <v>839</v>
      </c>
      <c r="B339" s="207" t="s">
        <v>840</v>
      </c>
      <c r="C339" s="207" t="s">
        <v>353</v>
      </c>
    </row>
    <row r="340" spans="1:3" x14ac:dyDescent="0.2">
      <c r="A340" s="207" t="s">
        <v>841</v>
      </c>
      <c r="B340" s="207" t="s">
        <v>842</v>
      </c>
      <c r="C340" s="207" t="s">
        <v>180</v>
      </c>
    </row>
    <row r="341" spans="1:3" x14ac:dyDescent="0.2">
      <c r="A341" s="207" t="s">
        <v>843</v>
      </c>
      <c r="B341" s="207" t="s">
        <v>844</v>
      </c>
      <c r="C341" s="207" t="s">
        <v>180</v>
      </c>
    </row>
    <row r="342" spans="1:3" x14ac:dyDescent="0.2">
      <c r="A342" s="207" t="s">
        <v>845</v>
      </c>
      <c r="B342" s="207" t="s">
        <v>846</v>
      </c>
      <c r="C342" s="207" t="s">
        <v>180</v>
      </c>
    </row>
    <row r="343" spans="1:3" x14ac:dyDescent="0.2">
      <c r="A343" s="207" t="s">
        <v>847</v>
      </c>
      <c r="B343" s="207" t="s">
        <v>848</v>
      </c>
      <c r="C343" s="207" t="s">
        <v>702</v>
      </c>
    </row>
    <row r="344" spans="1:3" x14ac:dyDescent="0.2">
      <c r="A344" s="207" t="s">
        <v>849</v>
      </c>
      <c r="B344" s="207" t="s">
        <v>850</v>
      </c>
      <c r="C344" s="207" t="s">
        <v>533</v>
      </c>
    </row>
    <row r="345" spans="1:3" x14ac:dyDescent="0.2">
      <c r="A345" s="207" t="s">
        <v>851</v>
      </c>
      <c r="B345" s="207" t="s">
        <v>852</v>
      </c>
      <c r="C345" s="207" t="s">
        <v>151</v>
      </c>
    </row>
    <row r="346" spans="1:3" x14ac:dyDescent="0.2">
      <c r="A346" s="207" t="s">
        <v>853</v>
      </c>
      <c r="B346" s="207" t="s">
        <v>854</v>
      </c>
      <c r="C346" s="207" t="s">
        <v>221</v>
      </c>
    </row>
    <row r="347" spans="1:3" x14ac:dyDescent="0.2">
      <c r="A347" s="207" t="s">
        <v>855</v>
      </c>
      <c r="B347" s="207" t="s">
        <v>856</v>
      </c>
      <c r="C347" s="207" t="s">
        <v>168</v>
      </c>
    </row>
    <row r="348" spans="1:3" x14ac:dyDescent="0.2">
      <c r="A348" s="207" t="s">
        <v>857</v>
      </c>
      <c r="B348" s="207" t="s">
        <v>858</v>
      </c>
      <c r="C348" s="207" t="s">
        <v>180</v>
      </c>
    </row>
    <row r="349" spans="1:3" x14ac:dyDescent="0.2">
      <c r="A349" s="207" t="s">
        <v>859</v>
      </c>
      <c r="B349" s="207" t="s">
        <v>860</v>
      </c>
      <c r="C349" s="207" t="s">
        <v>300</v>
      </c>
    </row>
    <row r="350" spans="1:3" x14ac:dyDescent="0.2">
      <c r="A350" s="207" t="s">
        <v>861</v>
      </c>
      <c r="B350" s="207" t="s">
        <v>862</v>
      </c>
      <c r="C350" s="207" t="s">
        <v>160</v>
      </c>
    </row>
    <row r="351" spans="1:3" x14ac:dyDescent="0.2">
      <c r="A351" s="207" t="s">
        <v>863</v>
      </c>
      <c r="B351" s="207" t="s">
        <v>864</v>
      </c>
      <c r="C351" s="207" t="s">
        <v>524</v>
      </c>
    </row>
    <row r="352" spans="1:3" x14ac:dyDescent="0.2">
      <c r="A352" s="207" t="s">
        <v>865</v>
      </c>
      <c r="B352" s="207" t="s">
        <v>866</v>
      </c>
      <c r="C352" s="207" t="s">
        <v>227</v>
      </c>
    </row>
    <row r="353" spans="1:3" x14ac:dyDescent="0.2">
      <c r="A353" s="207" t="s">
        <v>867</v>
      </c>
      <c r="B353" s="207" t="s">
        <v>868</v>
      </c>
      <c r="C353" s="207" t="s">
        <v>869</v>
      </c>
    </row>
    <row r="354" spans="1:3" x14ac:dyDescent="0.2">
      <c r="A354" s="207" t="s">
        <v>870</v>
      </c>
      <c r="B354" s="207" t="s">
        <v>871</v>
      </c>
      <c r="C354" s="207" t="s">
        <v>419</v>
      </c>
    </row>
    <row r="355" spans="1:3" x14ac:dyDescent="0.2">
      <c r="A355" s="207" t="s">
        <v>872</v>
      </c>
      <c r="B355" s="207" t="s">
        <v>873</v>
      </c>
      <c r="C355" s="207" t="s">
        <v>277</v>
      </c>
    </row>
    <row r="356" spans="1:3" x14ac:dyDescent="0.2">
      <c r="A356" s="207" t="s">
        <v>874</v>
      </c>
      <c r="B356" s="207" t="s">
        <v>875</v>
      </c>
      <c r="C356" s="207" t="s">
        <v>524</v>
      </c>
    </row>
    <row r="357" spans="1:3" x14ac:dyDescent="0.2">
      <c r="A357" s="207" t="s">
        <v>876</v>
      </c>
      <c r="B357" s="207" t="s">
        <v>877</v>
      </c>
      <c r="C357" s="207" t="s">
        <v>702</v>
      </c>
    </row>
    <row r="358" spans="1:3" x14ac:dyDescent="0.2">
      <c r="A358" s="207" t="s">
        <v>878</v>
      </c>
      <c r="B358" s="207" t="s">
        <v>879</v>
      </c>
      <c r="C358" s="207" t="s">
        <v>702</v>
      </c>
    </row>
    <row r="359" spans="1:3" x14ac:dyDescent="0.2">
      <c r="A359" s="207" t="s">
        <v>880</v>
      </c>
      <c r="B359" s="207" t="s">
        <v>881</v>
      </c>
      <c r="C359" s="207" t="s">
        <v>163</v>
      </c>
    </row>
    <row r="360" spans="1:3" x14ac:dyDescent="0.2">
      <c r="A360" s="207" t="s">
        <v>882</v>
      </c>
      <c r="B360" s="207" t="s">
        <v>883</v>
      </c>
      <c r="C360" s="207" t="s">
        <v>438</v>
      </c>
    </row>
    <row r="361" spans="1:3" x14ac:dyDescent="0.2">
      <c r="A361" s="207" t="s">
        <v>884</v>
      </c>
      <c r="B361" s="207" t="s">
        <v>885</v>
      </c>
      <c r="C361" s="207" t="s">
        <v>154</v>
      </c>
    </row>
    <row r="362" spans="1:3" x14ac:dyDescent="0.2">
      <c r="A362" s="207" t="s">
        <v>886</v>
      </c>
      <c r="B362" s="207" t="s">
        <v>887</v>
      </c>
      <c r="C362" s="207" t="s">
        <v>533</v>
      </c>
    </row>
    <row r="363" spans="1:3" x14ac:dyDescent="0.2">
      <c r="A363" s="207" t="s">
        <v>888</v>
      </c>
      <c r="B363" s="207" t="s">
        <v>889</v>
      </c>
      <c r="C363" s="207" t="s">
        <v>210</v>
      </c>
    </row>
    <row r="364" spans="1:3" x14ac:dyDescent="0.2">
      <c r="A364" s="207" t="s">
        <v>890</v>
      </c>
      <c r="B364" s="207" t="s">
        <v>891</v>
      </c>
      <c r="C364" s="207" t="s">
        <v>210</v>
      </c>
    </row>
    <row r="365" spans="1:3" x14ac:dyDescent="0.2">
      <c r="A365" s="207" t="s">
        <v>892</v>
      </c>
      <c r="B365" s="207" t="s">
        <v>893</v>
      </c>
      <c r="C365" s="207" t="s">
        <v>137</v>
      </c>
    </row>
    <row r="366" spans="1:3" x14ac:dyDescent="0.2">
      <c r="A366" s="207" t="s">
        <v>894</v>
      </c>
      <c r="B366" s="207" t="s">
        <v>895</v>
      </c>
      <c r="C366" s="207" t="s">
        <v>157</v>
      </c>
    </row>
    <row r="367" spans="1:3" x14ac:dyDescent="0.2">
      <c r="A367" s="207" t="s">
        <v>896</v>
      </c>
      <c r="B367" s="207" t="s">
        <v>897</v>
      </c>
      <c r="C367" s="207" t="s">
        <v>151</v>
      </c>
    </row>
    <row r="368" spans="1:3" x14ac:dyDescent="0.2">
      <c r="A368" s="207" t="s">
        <v>898</v>
      </c>
      <c r="B368" s="207" t="s">
        <v>899</v>
      </c>
      <c r="C368" s="207" t="s">
        <v>224</v>
      </c>
    </row>
    <row r="369" spans="1:3" x14ac:dyDescent="0.2">
      <c r="A369" s="207" t="s">
        <v>900</v>
      </c>
      <c r="B369" s="207" t="s">
        <v>901</v>
      </c>
      <c r="C369" s="207" t="s">
        <v>210</v>
      </c>
    </row>
    <row r="370" spans="1:3" x14ac:dyDescent="0.2">
      <c r="A370" s="207" t="s">
        <v>902</v>
      </c>
      <c r="B370" s="207" t="s">
        <v>903</v>
      </c>
      <c r="C370" s="207" t="s">
        <v>160</v>
      </c>
    </row>
    <row r="371" spans="1:3" x14ac:dyDescent="0.2">
      <c r="A371" s="207" t="s">
        <v>904</v>
      </c>
      <c r="B371" s="207" t="s">
        <v>905</v>
      </c>
      <c r="C371" s="207" t="s">
        <v>221</v>
      </c>
    </row>
    <row r="372" spans="1:3" x14ac:dyDescent="0.2">
      <c r="A372" s="207" t="s">
        <v>906</v>
      </c>
      <c r="B372" s="207" t="s">
        <v>907</v>
      </c>
      <c r="C372" s="207" t="s">
        <v>702</v>
      </c>
    </row>
    <row r="373" spans="1:3" x14ac:dyDescent="0.2">
      <c r="A373" s="207" t="s">
        <v>908</v>
      </c>
      <c r="B373" s="207" t="s">
        <v>909</v>
      </c>
      <c r="C373" s="207" t="s">
        <v>325</v>
      </c>
    </row>
    <row r="374" spans="1:3" x14ac:dyDescent="0.2">
      <c r="A374" s="207" t="s">
        <v>910</v>
      </c>
      <c r="B374" s="207" t="s">
        <v>911</v>
      </c>
      <c r="C374" s="207" t="s">
        <v>177</v>
      </c>
    </row>
    <row r="375" spans="1:3" x14ac:dyDescent="0.2">
      <c r="A375" s="207" t="s">
        <v>912</v>
      </c>
      <c r="B375" s="207" t="s">
        <v>913</v>
      </c>
      <c r="C375" s="207" t="s">
        <v>160</v>
      </c>
    </row>
    <row r="376" spans="1:3" x14ac:dyDescent="0.2">
      <c r="A376" s="207" t="s">
        <v>914</v>
      </c>
      <c r="B376" s="207" t="s">
        <v>915</v>
      </c>
      <c r="C376" s="207" t="s">
        <v>869</v>
      </c>
    </row>
    <row r="377" spans="1:3" x14ac:dyDescent="0.2">
      <c r="A377" s="207" t="s">
        <v>916</v>
      </c>
      <c r="B377" s="207" t="s">
        <v>917</v>
      </c>
      <c r="C377" s="207" t="s">
        <v>163</v>
      </c>
    </row>
    <row r="378" spans="1:3" x14ac:dyDescent="0.2">
      <c r="A378" s="207" t="s">
        <v>918</v>
      </c>
      <c r="B378" s="207" t="s">
        <v>919</v>
      </c>
      <c r="C378" s="207" t="s">
        <v>277</v>
      </c>
    </row>
    <row r="379" spans="1:3" x14ac:dyDescent="0.2">
      <c r="A379" s="207" t="s">
        <v>920</v>
      </c>
      <c r="B379" s="207" t="s">
        <v>921</v>
      </c>
      <c r="C379" s="207" t="s">
        <v>416</v>
      </c>
    </row>
    <row r="380" spans="1:3" x14ac:dyDescent="0.2">
      <c r="A380" s="207" t="s">
        <v>922</v>
      </c>
      <c r="B380" s="207" t="s">
        <v>923</v>
      </c>
      <c r="C380" s="207" t="s">
        <v>533</v>
      </c>
    </row>
    <row r="381" spans="1:3" x14ac:dyDescent="0.2">
      <c r="A381" s="207" t="s">
        <v>924</v>
      </c>
      <c r="B381" s="207" t="s">
        <v>925</v>
      </c>
      <c r="C381" s="207" t="s">
        <v>203</v>
      </c>
    </row>
    <row r="382" spans="1:3" x14ac:dyDescent="0.2">
      <c r="A382" s="207" t="s">
        <v>926</v>
      </c>
      <c r="B382" s="207" t="s">
        <v>927</v>
      </c>
      <c r="C382" s="207" t="s">
        <v>203</v>
      </c>
    </row>
    <row r="383" spans="1:3" x14ac:dyDescent="0.2">
      <c r="A383" s="207" t="s">
        <v>928</v>
      </c>
      <c r="B383" s="207" t="s">
        <v>929</v>
      </c>
      <c r="C383" s="207" t="s">
        <v>325</v>
      </c>
    </row>
    <row r="384" spans="1:3" x14ac:dyDescent="0.2">
      <c r="A384" s="207" t="s">
        <v>930</v>
      </c>
      <c r="B384" s="207" t="s">
        <v>931</v>
      </c>
      <c r="C384" s="207" t="s">
        <v>121</v>
      </c>
    </row>
    <row r="385" spans="1:3" x14ac:dyDescent="0.2">
      <c r="A385" s="207" t="s">
        <v>932</v>
      </c>
      <c r="B385" s="207" t="s">
        <v>933</v>
      </c>
      <c r="C385" s="207" t="s">
        <v>157</v>
      </c>
    </row>
    <row r="386" spans="1:3" x14ac:dyDescent="0.2">
      <c r="A386" s="207" t="s">
        <v>934</v>
      </c>
      <c r="B386" s="207" t="s">
        <v>935</v>
      </c>
      <c r="C386" s="207" t="s">
        <v>160</v>
      </c>
    </row>
    <row r="387" spans="1:3" x14ac:dyDescent="0.2">
      <c r="A387" s="207" t="s">
        <v>936</v>
      </c>
      <c r="B387" s="207" t="s">
        <v>937</v>
      </c>
      <c r="C387" s="207" t="s">
        <v>180</v>
      </c>
    </row>
    <row r="388" spans="1:3" x14ac:dyDescent="0.2">
      <c r="A388" s="207" t="s">
        <v>938</v>
      </c>
      <c r="B388" s="207" t="s">
        <v>939</v>
      </c>
      <c r="C388" s="207" t="s">
        <v>157</v>
      </c>
    </row>
    <row r="389" spans="1:3" x14ac:dyDescent="0.2">
      <c r="A389" s="207" t="s">
        <v>940</v>
      </c>
      <c r="B389" s="207" t="s">
        <v>941</v>
      </c>
      <c r="C389" s="207" t="s">
        <v>180</v>
      </c>
    </row>
    <row r="390" spans="1:3" x14ac:dyDescent="0.2">
      <c r="A390" s="207" t="s">
        <v>942</v>
      </c>
      <c r="B390" s="207" t="s">
        <v>943</v>
      </c>
      <c r="C390" s="207" t="s">
        <v>180</v>
      </c>
    </row>
    <row r="391" spans="1:3" x14ac:dyDescent="0.2">
      <c r="A391" s="207" t="s">
        <v>944</v>
      </c>
      <c r="B391" s="207" t="s">
        <v>945</v>
      </c>
      <c r="C391" s="207" t="s">
        <v>227</v>
      </c>
    </row>
    <row r="392" spans="1:3" x14ac:dyDescent="0.2">
      <c r="A392" s="207" t="s">
        <v>946</v>
      </c>
      <c r="B392" s="207" t="s">
        <v>947</v>
      </c>
      <c r="C392" s="207" t="s">
        <v>248</v>
      </c>
    </row>
    <row r="393" spans="1:3" x14ac:dyDescent="0.2">
      <c r="A393" s="207" t="s">
        <v>948</v>
      </c>
      <c r="B393" s="207" t="s">
        <v>949</v>
      </c>
      <c r="C393" s="207" t="s">
        <v>151</v>
      </c>
    </row>
    <row r="394" spans="1:3" x14ac:dyDescent="0.2">
      <c r="A394" s="207" t="s">
        <v>950</v>
      </c>
      <c r="B394" s="207" t="s">
        <v>951</v>
      </c>
      <c r="C394" s="207" t="s">
        <v>820</v>
      </c>
    </row>
    <row r="395" spans="1:3" x14ac:dyDescent="0.2">
      <c r="A395" s="207" t="s">
        <v>952</v>
      </c>
      <c r="B395" s="207" t="s">
        <v>953</v>
      </c>
      <c r="C395" s="207" t="s">
        <v>775</v>
      </c>
    </row>
    <row r="396" spans="1:3" x14ac:dyDescent="0.2">
      <c r="A396" s="207" t="s">
        <v>954</v>
      </c>
      <c r="B396" s="207" t="s">
        <v>955</v>
      </c>
      <c r="C396" s="207" t="s">
        <v>221</v>
      </c>
    </row>
    <row r="397" spans="1:3" x14ac:dyDescent="0.2">
      <c r="A397" s="207" t="s">
        <v>956</v>
      </c>
      <c r="B397" s="207" t="s">
        <v>957</v>
      </c>
      <c r="C397" s="207" t="s">
        <v>452</v>
      </c>
    </row>
    <row r="398" spans="1:3" x14ac:dyDescent="0.2">
      <c r="A398" s="207" t="s">
        <v>958</v>
      </c>
      <c r="B398" s="207" t="s">
        <v>959</v>
      </c>
      <c r="C398" s="207" t="s">
        <v>157</v>
      </c>
    </row>
    <row r="399" spans="1:3" x14ac:dyDescent="0.2">
      <c r="A399" s="207" t="s">
        <v>960</v>
      </c>
      <c r="B399" s="207" t="s">
        <v>961</v>
      </c>
      <c r="C399" s="207" t="s">
        <v>163</v>
      </c>
    </row>
    <row r="400" spans="1:3" x14ac:dyDescent="0.2">
      <c r="A400" s="207" t="s">
        <v>962</v>
      </c>
      <c r="B400" s="207" t="s">
        <v>963</v>
      </c>
      <c r="C400" s="207" t="s">
        <v>163</v>
      </c>
    </row>
    <row r="401" spans="1:3" x14ac:dyDescent="0.2">
      <c r="A401" s="207" t="s">
        <v>964</v>
      </c>
      <c r="B401" s="207" t="s">
        <v>965</v>
      </c>
      <c r="C401" s="207" t="s">
        <v>533</v>
      </c>
    </row>
    <row r="402" spans="1:3" x14ac:dyDescent="0.2">
      <c r="A402" s="207" t="s">
        <v>966</v>
      </c>
      <c r="B402" s="207" t="s">
        <v>967</v>
      </c>
      <c r="C402" s="207" t="s">
        <v>268</v>
      </c>
    </row>
    <row r="403" spans="1:3" x14ac:dyDescent="0.2">
      <c r="A403" s="207" t="s">
        <v>968</v>
      </c>
      <c r="B403" s="207" t="s">
        <v>969</v>
      </c>
      <c r="C403" s="207" t="s">
        <v>160</v>
      </c>
    </row>
    <row r="404" spans="1:3" x14ac:dyDescent="0.2">
      <c r="A404" s="207" t="s">
        <v>970</v>
      </c>
      <c r="B404" s="207" t="s">
        <v>971</v>
      </c>
      <c r="C404" s="207" t="s">
        <v>121</v>
      </c>
    </row>
    <row r="405" spans="1:3" x14ac:dyDescent="0.2">
      <c r="A405" s="207" t="s">
        <v>972</v>
      </c>
      <c r="B405" s="207" t="s">
        <v>973</v>
      </c>
      <c r="C405" s="207" t="s">
        <v>121</v>
      </c>
    </row>
    <row r="406" spans="1:3" x14ac:dyDescent="0.2">
      <c r="A406" s="207" t="s">
        <v>974</v>
      </c>
      <c r="B406" s="207" t="s">
        <v>975</v>
      </c>
      <c r="C406" s="207" t="s">
        <v>210</v>
      </c>
    </row>
    <row r="407" spans="1:3" x14ac:dyDescent="0.2">
      <c r="A407" s="207" t="s">
        <v>976</v>
      </c>
      <c r="B407" s="207" t="s">
        <v>977</v>
      </c>
      <c r="C407" s="207" t="s">
        <v>524</v>
      </c>
    </row>
    <row r="408" spans="1:3" x14ac:dyDescent="0.2">
      <c r="A408" s="207" t="s">
        <v>978</v>
      </c>
      <c r="B408" s="207" t="s">
        <v>979</v>
      </c>
      <c r="C408" s="207" t="s">
        <v>160</v>
      </c>
    </row>
    <row r="409" spans="1:3" x14ac:dyDescent="0.2">
      <c r="A409" s="207" t="s">
        <v>980</v>
      </c>
      <c r="B409" s="207" t="s">
        <v>981</v>
      </c>
      <c r="C409" s="207" t="s">
        <v>160</v>
      </c>
    </row>
    <row r="410" spans="1:3" x14ac:dyDescent="0.2">
      <c r="A410" s="207" t="s">
        <v>982</v>
      </c>
      <c r="B410" s="207" t="s">
        <v>983</v>
      </c>
      <c r="C410" s="207" t="s">
        <v>419</v>
      </c>
    </row>
    <row r="411" spans="1:3" x14ac:dyDescent="0.2">
      <c r="A411" s="207" t="s">
        <v>984</v>
      </c>
      <c r="B411" s="207" t="s">
        <v>985</v>
      </c>
      <c r="C411" s="207" t="s">
        <v>386</v>
      </c>
    </row>
    <row r="412" spans="1:3" x14ac:dyDescent="0.2">
      <c r="A412" s="207" t="s">
        <v>986</v>
      </c>
      <c r="B412" s="207" t="s">
        <v>987</v>
      </c>
      <c r="C412" s="207" t="s">
        <v>419</v>
      </c>
    </row>
    <row r="413" spans="1:3" x14ac:dyDescent="0.2">
      <c r="A413" s="207" t="s">
        <v>988</v>
      </c>
      <c r="B413" s="207" t="s">
        <v>989</v>
      </c>
      <c r="C413" s="207" t="s">
        <v>443</v>
      </c>
    </row>
    <row r="414" spans="1:3" x14ac:dyDescent="0.2">
      <c r="A414" s="207" t="s">
        <v>990</v>
      </c>
      <c r="B414" s="207" t="s">
        <v>991</v>
      </c>
      <c r="C414" s="207" t="s">
        <v>533</v>
      </c>
    </row>
    <row r="415" spans="1:3" x14ac:dyDescent="0.2">
      <c r="A415" s="207" t="s">
        <v>992</v>
      </c>
      <c r="B415" s="207" t="s">
        <v>993</v>
      </c>
      <c r="C415" s="207" t="s">
        <v>869</v>
      </c>
    </row>
    <row r="416" spans="1:3" x14ac:dyDescent="0.2">
      <c r="A416" s="207" t="s">
        <v>994</v>
      </c>
      <c r="B416" s="207" t="s">
        <v>995</v>
      </c>
      <c r="C416" s="207" t="s">
        <v>438</v>
      </c>
    </row>
    <row r="417" spans="1:3" x14ac:dyDescent="0.2">
      <c r="A417" s="207" t="s">
        <v>996</v>
      </c>
      <c r="B417" s="207" t="s">
        <v>997</v>
      </c>
      <c r="C417" s="207" t="s">
        <v>386</v>
      </c>
    </row>
    <row r="418" spans="1:3" x14ac:dyDescent="0.2">
      <c r="A418" s="207" t="s">
        <v>998</v>
      </c>
      <c r="B418" s="207" t="s">
        <v>999</v>
      </c>
      <c r="C418" s="207" t="s">
        <v>171</v>
      </c>
    </row>
    <row r="419" spans="1:3" x14ac:dyDescent="0.2">
      <c r="A419" s="207" t="s">
        <v>1000</v>
      </c>
      <c r="B419" s="207" t="s">
        <v>1001</v>
      </c>
      <c r="C419" s="207" t="s">
        <v>386</v>
      </c>
    </row>
    <row r="420" spans="1:3" x14ac:dyDescent="0.2">
      <c r="A420" s="207" t="s">
        <v>1002</v>
      </c>
      <c r="B420" s="207" t="s">
        <v>1003</v>
      </c>
      <c r="C420" s="207" t="s">
        <v>180</v>
      </c>
    </row>
    <row r="421" spans="1:3" x14ac:dyDescent="0.2">
      <c r="A421" s="207" t="s">
        <v>1004</v>
      </c>
      <c r="B421" s="207" t="s">
        <v>1005</v>
      </c>
      <c r="C421" s="207" t="s">
        <v>224</v>
      </c>
    </row>
    <row r="422" spans="1:3" x14ac:dyDescent="0.2">
      <c r="A422" s="207" t="s">
        <v>1006</v>
      </c>
      <c r="B422" s="207" t="s">
        <v>1007</v>
      </c>
      <c r="C422" s="207" t="s">
        <v>163</v>
      </c>
    </row>
    <row r="423" spans="1:3" x14ac:dyDescent="0.2">
      <c r="A423" s="207" t="s">
        <v>1008</v>
      </c>
      <c r="B423" s="207" t="s">
        <v>1009</v>
      </c>
      <c r="C423" s="207" t="s">
        <v>163</v>
      </c>
    </row>
    <row r="424" spans="1:3" x14ac:dyDescent="0.2">
      <c r="A424" s="207" t="s">
        <v>1010</v>
      </c>
      <c r="B424" s="207" t="s">
        <v>1011</v>
      </c>
      <c r="C424" s="207" t="s">
        <v>325</v>
      </c>
    </row>
    <row r="425" spans="1:3" x14ac:dyDescent="0.2">
      <c r="A425" s="207" t="s">
        <v>1012</v>
      </c>
      <c r="B425" s="207" t="s">
        <v>1013</v>
      </c>
      <c r="C425" s="207" t="s">
        <v>277</v>
      </c>
    </row>
    <row r="426" spans="1:3" x14ac:dyDescent="0.2">
      <c r="A426" s="207" t="s">
        <v>1014</v>
      </c>
      <c r="B426" s="207" t="s">
        <v>1015</v>
      </c>
      <c r="C426" s="207" t="s">
        <v>210</v>
      </c>
    </row>
    <row r="427" spans="1:3" x14ac:dyDescent="0.2">
      <c r="A427" s="207" t="s">
        <v>1016</v>
      </c>
      <c r="B427" s="207" t="s">
        <v>1017</v>
      </c>
      <c r="C427" s="207" t="s">
        <v>180</v>
      </c>
    </row>
    <row r="428" spans="1:3" x14ac:dyDescent="0.2">
      <c r="A428" s="207" t="s">
        <v>1018</v>
      </c>
      <c r="B428" s="207" t="s">
        <v>1019</v>
      </c>
      <c r="C428" s="207" t="s">
        <v>180</v>
      </c>
    </row>
    <row r="429" spans="1:3" x14ac:dyDescent="0.2">
      <c r="A429" s="207" t="s">
        <v>1020</v>
      </c>
      <c r="B429" s="207" t="s">
        <v>1021</v>
      </c>
      <c r="C429" s="207" t="s">
        <v>180</v>
      </c>
    </row>
    <row r="430" spans="1:3" x14ac:dyDescent="0.2">
      <c r="A430" s="207" t="s">
        <v>1022</v>
      </c>
      <c r="B430" s="207" t="s">
        <v>1023</v>
      </c>
      <c r="C430" s="207" t="s">
        <v>180</v>
      </c>
    </row>
    <row r="431" spans="1:3" x14ac:dyDescent="0.2">
      <c r="A431" s="207" t="s">
        <v>1024</v>
      </c>
      <c r="B431" s="207" t="s">
        <v>1025</v>
      </c>
      <c r="C431" s="207" t="s">
        <v>286</v>
      </c>
    </row>
    <row r="432" spans="1:3" x14ac:dyDescent="0.2">
      <c r="A432" s="207" t="s">
        <v>1026</v>
      </c>
      <c r="B432" s="207" t="s">
        <v>1027</v>
      </c>
      <c r="C432" s="207" t="s">
        <v>702</v>
      </c>
    </row>
    <row r="433" spans="1:3" x14ac:dyDescent="0.2">
      <c r="A433" s="207" t="s">
        <v>1028</v>
      </c>
      <c r="B433" s="207" t="s">
        <v>1029</v>
      </c>
      <c r="C433" s="207" t="s">
        <v>820</v>
      </c>
    </row>
    <row r="434" spans="1:3" x14ac:dyDescent="0.2">
      <c r="A434" s="207" t="s">
        <v>1030</v>
      </c>
      <c r="B434" s="207" t="s">
        <v>1031</v>
      </c>
      <c r="C434" s="207" t="s">
        <v>820</v>
      </c>
    </row>
    <row r="435" spans="1:3" x14ac:dyDescent="0.2">
      <c r="A435" s="207" t="s">
        <v>1032</v>
      </c>
      <c r="B435" s="207" t="s">
        <v>1033</v>
      </c>
      <c r="C435" s="207" t="s">
        <v>210</v>
      </c>
    </row>
    <row r="436" spans="1:3" x14ac:dyDescent="0.2">
      <c r="A436" s="207" t="s">
        <v>1034</v>
      </c>
      <c r="B436" s="207" t="s">
        <v>1035</v>
      </c>
      <c r="C436" s="207" t="s">
        <v>210</v>
      </c>
    </row>
    <row r="437" spans="1:3" x14ac:dyDescent="0.2">
      <c r="A437" s="207" t="s">
        <v>1036</v>
      </c>
      <c r="B437" s="207" t="s">
        <v>1037</v>
      </c>
      <c r="C437" s="207" t="s">
        <v>171</v>
      </c>
    </row>
    <row r="438" spans="1:3" x14ac:dyDescent="0.2">
      <c r="A438" s="207" t="s">
        <v>1038</v>
      </c>
      <c r="B438" s="207" t="s">
        <v>1039</v>
      </c>
      <c r="C438" s="207" t="s">
        <v>775</v>
      </c>
    </row>
    <row r="439" spans="1:3" x14ac:dyDescent="0.2">
      <c r="A439" s="207" t="s">
        <v>1040</v>
      </c>
      <c r="B439" s="207" t="s">
        <v>1041</v>
      </c>
      <c r="C439" s="207" t="s">
        <v>157</v>
      </c>
    </row>
    <row r="440" spans="1:3" x14ac:dyDescent="0.2">
      <c r="A440" s="207" t="s">
        <v>1042</v>
      </c>
      <c r="B440" s="207" t="s">
        <v>1043</v>
      </c>
      <c r="C440" s="207" t="s">
        <v>180</v>
      </c>
    </row>
    <row r="441" spans="1:3" x14ac:dyDescent="0.2">
      <c r="A441" s="207" t="s">
        <v>1044</v>
      </c>
      <c r="B441" s="207" t="s">
        <v>1045</v>
      </c>
      <c r="C441" s="207" t="s">
        <v>386</v>
      </c>
    </row>
    <row r="442" spans="1:3" x14ac:dyDescent="0.2">
      <c r="A442" s="207" t="s">
        <v>1046</v>
      </c>
      <c r="B442" s="207" t="s">
        <v>1047</v>
      </c>
      <c r="C442" s="207" t="s">
        <v>227</v>
      </c>
    </row>
    <row r="443" spans="1:3" x14ac:dyDescent="0.2">
      <c r="A443" s="207" t="s">
        <v>1048</v>
      </c>
      <c r="B443" s="207" t="s">
        <v>1049</v>
      </c>
      <c r="C443" s="207" t="s">
        <v>227</v>
      </c>
    </row>
    <row r="444" spans="1:3" x14ac:dyDescent="0.2">
      <c r="A444" s="207" t="s">
        <v>1050</v>
      </c>
      <c r="B444" s="207" t="s">
        <v>1051</v>
      </c>
      <c r="C444" s="207" t="s">
        <v>227</v>
      </c>
    </row>
    <row r="445" spans="1:3" x14ac:dyDescent="0.2">
      <c r="A445" s="207" t="s">
        <v>1052</v>
      </c>
      <c r="B445" s="207" t="s">
        <v>1053</v>
      </c>
      <c r="C445" s="207" t="s">
        <v>736</v>
      </c>
    </row>
    <row r="446" spans="1:3" x14ac:dyDescent="0.2">
      <c r="A446" s="207" t="s">
        <v>1054</v>
      </c>
      <c r="B446" s="207" t="s">
        <v>1055</v>
      </c>
      <c r="C446" s="207" t="s">
        <v>775</v>
      </c>
    </row>
    <row r="447" spans="1:3" x14ac:dyDescent="0.2">
      <c r="A447" s="207" t="s">
        <v>1056</v>
      </c>
      <c r="B447" s="207" t="s">
        <v>1057</v>
      </c>
      <c r="C447" s="207" t="s">
        <v>775</v>
      </c>
    </row>
    <row r="448" spans="1:3" x14ac:dyDescent="0.2">
      <c r="A448" s="207" t="s">
        <v>1058</v>
      </c>
      <c r="B448" s="207" t="s">
        <v>1059</v>
      </c>
      <c r="C448" s="207" t="s">
        <v>736</v>
      </c>
    </row>
    <row r="449" spans="1:3" x14ac:dyDescent="0.2">
      <c r="A449" s="207" t="s">
        <v>1060</v>
      </c>
      <c r="B449" s="207" t="s">
        <v>1061</v>
      </c>
      <c r="C449" s="207" t="s">
        <v>174</v>
      </c>
    </row>
    <row r="450" spans="1:3" x14ac:dyDescent="0.2">
      <c r="A450" s="207" t="s">
        <v>1062</v>
      </c>
      <c r="B450" s="207" t="s">
        <v>1063</v>
      </c>
      <c r="C450" s="207" t="s">
        <v>174</v>
      </c>
    </row>
    <row r="451" spans="1:3" x14ac:dyDescent="0.2">
      <c r="A451" s="207" t="s">
        <v>1064</v>
      </c>
      <c r="B451" s="207" t="s">
        <v>1065</v>
      </c>
      <c r="C451" s="207" t="s">
        <v>174</v>
      </c>
    </row>
    <row r="452" spans="1:3" x14ac:dyDescent="0.2">
      <c r="A452" s="207" t="s">
        <v>1066</v>
      </c>
      <c r="B452" s="207" t="s">
        <v>1067</v>
      </c>
      <c r="C452" s="207" t="s">
        <v>174</v>
      </c>
    </row>
    <row r="453" spans="1:3" x14ac:dyDescent="0.2">
      <c r="A453" s="207" t="s">
        <v>1068</v>
      </c>
      <c r="B453" s="207" t="s">
        <v>1069</v>
      </c>
      <c r="C453" s="207" t="s">
        <v>248</v>
      </c>
    </row>
    <row r="454" spans="1:3" x14ac:dyDescent="0.2">
      <c r="A454" s="207" t="s">
        <v>1070</v>
      </c>
      <c r="B454" s="207" t="s">
        <v>1071</v>
      </c>
      <c r="C454" s="207" t="s">
        <v>248</v>
      </c>
    </row>
    <row r="455" spans="1:3" x14ac:dyDescent="0.2">
      <c r="A455" s="207" t="s">
        <v>1072</v>
      </c>
      <c r="B455" s="207" t="s">
        <v>1073</v>
      </c>
      <c r="C455" s="207" t="s">
        <v>248</v>
      </c>
    </row>
    <row r="456" spans="1:3" x14ac:dyDescent="0.2">
      <c r="A456" s="207" t="s">
        <v>1074</v>
      </c>
      <c r="B456" s="207" t="s">
        <v>1075</v>
      </c>
      <c r="C456" s="207" t="s">
        <v>248</v>
      </c>
    </row>
    <row r="457" spans="1:3" x14ac:dyDescent="0.2">
      <c r="A457" s="207" t="s">
        <v>1076</v>
      </c>
      <c r="B457" s="207" t="s">
        <v>1077</v>
      </c>
      <c r="C457" s="207" t="s">
        <v>286</v>
      </c>
    </row>
    <row r="458" spans="1:3" x14ac:dyDescent="0.2">
      <c r="A458" s="207" t="s">
        <v>1078</v>
      </c>
      <c r="B458" s="207" t="s">
        <v>1079</v>
      </c>
      <c r="C458" s="207" t="s">
        <v>268</v>
      </c>
    </row>
    <row r="459" spans="1:3" x14ac:dyDescent="0.2">
      <c r="A459" s="207" t="s">
        <v>1080</v>
      </c>
      <c r="B459" s="207" t="s">
        <v>1081</v>
      </c>
      <c r="C459" s="207" t="s">
        <v>268</v>
      </c>
    </row>
    <row r="460" spans="1:3" x14ac:dyDescent="0.2">
      <c r="A460" s="207" t="s">
        <v>1082</v>
      </c>
      <c r="B460" s="207" t="s">
        <v>1083</v>
      </c>
      <c r="C460" s="207" t="s">
        <v>325</v>
      </c>
    </row>
    <row r="461" spans="1:3" x14ac:dyDescent="0.2">
      <c r="A461" s="207" t="s">
        <v>1084</v>
      </c>
      <c r="B461" s="207" t="s">
        <v>1051</v>
      </c>
      <c r="C461" s="207" t="s">
        <v>325</v>
      </c>
    </row>
    <row r="462" spans="1:3" x14ac:dyDescent="0.2">
      <c r="A462" s="207" t="s">
        <v>1085</v>
      </c>
      <c r="B462" s="207" t="s">
        <v>1086</v>
      </c>
      <c r="C462" s="207" t="s">
        <v>268</v>
      </c>
    </row>
    <row r="463" spans="1:3" x14ac:dyDescent="0.2">
      <c r="A463" s="207" t="s">
        <v>1087</v>
      </c>
      <c r="B463" s="207" t="s">
        <v>1088</v>
      </c>
      <c r="C463" s="207" t="s">
        <v>291</v>
      </c>
    </row>
    <row r="464" spans="1:3" x14ac:dyDescent="0.2">
      <c r="A464" s="207" t="s">
        <v>1089</v>
      </c>
      <c r="B464" s="207" t="s">
        <v>1090</v>
      </c>
      <c r="C464" s="207" t="s">
        <v>248</v>
      </c>
    </row>
    <row r="465" spans="1:3" x14ac:dyDescent="0.2">
      <c r="A465" s="207" t="s">
        <v>1091</v>
      </c>
      <c r="B465" s="207" t="s">
        <v>1092</v>
      </c>
      <c r="C465" s="207" t="s">
        <v>560</v>
      </c>
    </row>
    <row r="466" spans="1:3" x14ac:dyDescent="0.2">
      <c r="A466" s="207" t="s">
        <v>1093</v>
      </c>
      <c r="B466" s="207" t="s">
        <v>1094</v>
      </c>
      <c r="C466" s="207" t="s">
        <v>820</v>
      </c>
    </row>
    <row r="467" spans="1:3" x14ac:dyDescent="0.2">
      <c r="A467" s="207" t="s">
        <v>1095</v>
      </c>
      <c r="B467" s="207" t="s">
        <v>1096</v>
      </c>
      <c r="C467" s="207" t="s">
        <v>524</v>
      </c>
    </row>
    <row r="468" spans="1:3" x14ac:dyDescent="0.2">
      <c r="A468" s="207" t="s">
        <v>1097</v>
      </c>
      <c r="B468" s="207" t="s">
        <v>1098</v>
      </c>
      <c r="C468" s="207" t="s">
        <v>203</v>
      </c>
    </row>
    <row r="469" spans="1:3" x14ac:dyDescent="0.2">
      <c r="A469" s="207" t="s">
        <v>1099</v>
      </c>
      <c r="B469" s="207" t="s">
        <v>1100</v>
      </c>
      <c r="C469" s="207" t="s">
        <v>160</v>
      </c>
    </row>
    <row r="470" spans="1:3" x14ac:dyDescent="0.2">
      <c r="A470" s="207" t="s">
        <v>1101</v>
      </c>
      <c r="B470" s="207" t="s">
        <v>1102</v>
      </c>
      <c r="C470" s="207" t="s">
        <v>163</v>
      </c>
    </row>
    <row r="471" spans="1:3" x14ac:dyDescent="0.2">
      <c r="A471" s="207" t="s">
        <v>1103</v>
      </c>
      <c r="B471" s="207" t="s">
        <v>1104</v>
      </c>
      <c r="C471" s="207" t="s">
        <v>533</v>
      </c>
    </row>
    <row r="472" spans="1:3" x14ac:dyDescent="0.2">
      <c r="A472" s="207" t="s">
        <v>1105</v>
      </c>
      <c r="B472" s="207" t="s">
        <v>1106</v>
      </c>
      <c r="C472" s="207" t="s">
        <v>180</v>
      </c>
    </row>
    <row r="473" spans="1:3" x14ac:dyDescent="0.2">
      <c r="A473" s="207" t="s">
        <v>1107</v>
      </c>
      <c r="B473" s="207" t="s">
        <v>1108</v>
      </c>
      <c r="C473" s="207" t="s">
        <v>443</v>
      </c>
    </row>
    <row r="474" spans="1:3" x14ac:dyDescent="0.2">
      <c r="A474" s="207" t="s">
        <v>1109</v>
      </c>
      <c r="B474" s="207" t="s">
        <v>1110</v>
      </c>
      <c r="C474" s="207" t="s">
        <v>134</v>
      </c>
    </row>
    <row r="475" spans="1:3" x14ac:dyDescent="0.2">
      <c r="A475" s="207" t="s">
        <v>1111</v>
      </c>
      <c r="B475" s="207" t="s">
        <v>1112</v>
      </c>
      <c r="C475" s="207" t="s">
        <v>137</v>
      </c>
    </row>
    <row r="476" spans="1:3" x14ac:dyDescent="0.2">
      <c r="A476" s="207" t="s">
        <v>1113</v>
      </c>
      <c r="B476" s="207" t="s">
        <v>1114</v>
      </c>
      <c r="C476" s="207" t="s">
        <v>253</v>
      </c>
    </row>
    <row r="477" spans="1:3" x14ac:dyDescent="0.2">
      <c r="A477" s="207" t="s">
        <v>1115</v>
      </c>
      <c r="B477" s="207" t="s">
        <v>1116</v>
      </c>
      <c r="C477" s="207" t="s">
        <v>286</v>
      </c>
    </row>
    <row r="478" spans="1:3" x14ac:dyDescent="0.2">
      <c r="A478" s="207" t="s">
        <v>1117</v>
      </c>
      <c r="B478" s="207" t="s">
        <v>1118</v>
      </c>
      <c r="C478" s="207" t="s">
        <v>733</v>
      </c>
    </row>
    <row r="479" spans="1:3" x14ac:dyDescent="0.2">
      <c r="A479" s="207" t="s">
        <v>1119</v>
      </c>
      <c r="B479" s="207" t="s">
        <v>1120</v>
      </c>
      <c r="C479" s="207" t="s">
        <v>733</v>
      </c>
    </row>
    <row r="480" spans="1:3" x14ac:dyDescent="0.2">
      <c r="A480" s="207" t="s">
        <v>1121</v>
      </c>
      <c r="B480" s="207" t="s">
        <v>1122</v>
      </c>
      <c r="C480" s="207" t="s">
        <v>227</v>
      </c>
    </row>
    <row r="481" spans="1:3" x14ac:dyDescent="0.2">
      <c r="A481" s="207" t="s">
        <v>1123</v>
      </c>
      <c r="B481" s="207" t="s">
        <v>1124</v>
      </c>
      <c r="C481" s="207" t="s">
        <v>325</v>
      </c>
    </row>
    <row r="482" spans="1:3" x14ac:dyDescent="0.2">
      <c r="A482" s="207" t="s">
        <v>1125</v>
      </c>
      <c r="B482" s="207" t="s">
        <v>1126</v>
      </c>
      <c r="C482" s="207" t="s">
        <v>174</v>
      </c>
    </row>
    <row r="483" spans="1:3" x14ac:dyDescent="0.2">
      <c r="A483" s="207" t="s">
        <v>1127</v>
      </c>
      <c r="B483" s="207" t="s">
        <v>1128</v>
      </c>
      <c r="C483" s="207" t="s">
        <v>157</v>
      </c>
    </row>
    <row r="484" spans="1:3" x14ac:dyDescent="0.2">
      <c r="A484" s="207" t="s">
        <v>1129</v>
      </c>
      <c r="B484" s="207" t="s">
        <v>1130</v>
      </c>
      <c r="C484" s="207" t="s">
        <v>163</v>
      </c>
    </row>
    <row r="485" spans="1:3" x14ac:dyDescent="0.2">
      <c r="A485" s="207" t="s">
        <v>1131</v>
      </c>
      <c r="B485" s="207" t="s">
        <v>1132</v>
      </c>
      <c r="C485" s="207" t="s">
        <v>121</v>
      </c>
    </row>
    <row r="486" spans="1:3" x14ac:dyDescent="0.2">
      <c r="A486" s="207" t="s">
        <v>1133</v>
      </c>
      <c r="B486" s="207" t="s">
        <v>1134</v>
      </c>
      <c r="C486" s="207" t="s">
        <v>221</v>
      </c>
    </row>
    <row r="487" spans="1:3" x14ac:dyDescent="0.2">
      <c r="A487" s="207" t="s">
        <v>1135</v>
      </c>
      <c r="B487" s="207" t="s">
        <v>1136</v>
      </c>
      <c r="C487" s="207" t="s">
        <v>151</v>
      </c>
    </row>
    <row r="488" spans="1:3" x14ac:dyDescent="0.2">
      <c r="A488" s="207" t="s">
        <v>1137</v>
      </c>
      <c r="B488" s="207" t="s">
        <v>1138</v>
      </c>
      <c r="C488" s="207" t="s">
        <v>154</v>
      </c>
    </row>
    <row r="489" spans="1:3" x14ac:dyDescent="0.2">
      <c r="A489" s="207" t="s">
        <v>1139</v>
      </c>
      <c r="B489" s="207" t="s">
        <v>1140</v>
      </c>
      <c r="C489" s="207" t="s">
        <v>180</v>
      </c>
    </row>
    <row r="490" spans="1:3" x14ac:dyDescent="0.2">
      <c r="A490" s="207" t="s">
        <v>1141</v>
      </c>
      <c r="B490" s="207" t="s">
        <v>1142</v>
      </c>
      <c r="C490" s="207" t="s">
        <v>1143</v>
      </c>
    </row>
    <row r="491" spans="1:3" x14ac:dyDescent="0.2">
      <c r="A491" s="207" t="s">
        <v>1144</v>
      </c>
      <c r="B491" s="207" t="s">
        <v>1145</v>
      </c>
      <c r="C491" s="207" t="s">
        <v>353</v>
      </c>
    </row>
    <row r="492" spans="1:3" x14ac:dyDescent="0.2">
      <c r="A492" s="207" t="s">
        <v>1146</v>
      </c>
      <c r="B492" s="207" t="s">
        <v>1147</v>
      </c>
      <c r="C492" s="207" t="s">
        <v>157</v>
      </c>
    </row>
    <row r="493" spans="1:3" x14ac:dyDescent="0.2">
      <c r="A493" s="207" t="s">
        <v>1148</v>
      </c>
      <c r="B493" s="207" t="s">
        <v>1149</v>
      </c>
      <c r="C493" s="207" t="s">
        <v>221</v>
      </c>
    </row>
    <row r="494" spans="1:3" x14ac:dyDescent="0.2">
      <c r="A494" s="207" t="s">
        <v>1150</v>
      </c>
      <c r="B494" s="207" t="s">
        <v>1151</v>
      </c>
      <c r="C494" s="207" t="s">
        <v>171</v>
      </c>
    </row>
    <row r="495" spans="1:3" x14ac:dyDescent="0.2">
      <c r="A495" s="207" t="s">
        <v>1152</v>
      </c>
      <c r="B495" s="207" t="s">
        <v>1153</v>
      </c>
      <c r="C495" s="207" t="s">
        <v>775</v>
      </c>
    </row>
    <row r="496" spans="1:3" x14ac:dyDescent="0.2">
      <c r="A496" s="207" t="s">
        <v>1154</v>
      </c>
      <c r="B496" s="207" t="s">
        <v>1155</v>
      </c>
      <c r="C496" s="207" t="s">
        <v>736</v>
      </c>
    </row>
    <row r="497" spans="1:3" x14ac:dyDescent="0.2">
      <c r="A497" s="207" t="s">
        <v>1156</v>
      </c>
      <c r="B497" s="207" t="s">
        <v>1157</v>
      </c>
      <c r="C497" s="207" t="s">
        <v>736</v>
      </c>
    </row>
    <row r="498" spans="1:3" x14ac:dyDescent="0.2">
      <c r="A498" s="207" t="s">
        <v>1158</v>
      </c>
      <c r="B498" s="207" t="s">
        <v>1159</v>
      </c>
      <c r="C498" s="207" t="s">
        <v>736</v>
      </c>
    </row>
    <row r="499" spans="1:3" x14ac:dyDescent="0.2">
      <c r="A499" s="207" t="s">
        <v>1160</v>
      </c>
      <c r="B499" s="207" t="s">
        <v>1161</v>
      </c>
      <c r="C499" s="207" t="s">
        <v>736</v>
      </c>
    </row>
    <row r="500" spans="1:3" x14ac:dyDescent="0.2">
      <c r="A500" s="207" t="s">
        <v>1162</v>
      </c>
      <c r="B500" s="207" t="s">
        <v>1163</v>
      </c>
      <c r="C500" s="207" t="s">
        <v>121</v>
      </c>
    </row>
    <row r="501" spans="1:3" x14ac:dyDescent="0.2">
      <c r="A501" s="207" t="s">
        <v>1164</v>
      </c>
      <c r="B501" s="207" t="s">
        <v>1165</v>
      </c>
      <c r="C501" s="207" t="s">
        <v>560</v>
      </c>
    </row>
    <row r="502" spans="1:3" x14ac:dyDescent="0.2">
      <c r="A502" s="207" t="s">
        <v>1166</v>
      </c>
      <c r="B502" s="207" t="s">
        <v>1167</v>
      </c>
      <c r="C502" s="207" t="s">
        <v>733</v>
      </c>
    </row>
    <row r="503" spans="1:3" x14ac:dyDescent="0.2">
      <c r="A503" s="207" t="s">
        <v>1168</v>
      </c>
      <c r="B503" s="207" t="s">
        <v>1169</v>
      </c>
      <c r="C503" s="207" t="s">
        <v>438</v>
      </c>
    </row>
    <row r="504" spans="1:3" x14ac:dyDescent="0.2">
      <c r="A504" s="207" t="s">
        <v>1170</v>
      </c>
      <c r="B504" s="207" t="s">
        <v>1171</v>
      </c>
      <c r="C504" s="207" t="s">
        <v>702</v>
      </c>
    </row>
    <row r="505" spans="1:3" x14ac:dyDescent="0.2">
      <c r="A505" s="207" t="s">
        <v>1172</v>
      </c>
      <c r="B505" s="207" t="s">
        <v>1173</v>
      </c>
      <c r="C505" s="207" t="s">
        <v>702</v>
      </c>
    </row>
    <row r="506" spans="1:3" x14ac:dyDescent="0.2">
      <c r="A506" s="207" t="s">
        <v>1174</v>
      </c>
      <c r="B506" s="207" t="s">
        <v>1175</v>
      </c>
      <c r="C506" s="207" t="s">
        <v>621</v>
      </c>
    </row>
    <row r="507" spans="1:3" x14ac:dyDescent="0.2">
      <c r="A507" s="207" t="s">
        <v>1176</v>
      </c>
      <c r="B507" s="207" t="s">
        <v>1177</v>
      </c>
      <c r="C507" s="207" t="s">
        <v>248</v>
      </c>
    </row>
    <row r="508" spans="1:3" x14ac:dyDescent="0.2">
      <c r="A508" s="207" t="s">
        <v>1178</v>
      </c>
      <c r="B508" s="207" t="s">
        <v>1179</v>
      </c>
      <c r="C508" s="207" t="s">
        <v>248</v>
      </c>
    </row>
    <row r="509" spans="1:3" x14ac:dyDescent="0.2">
      <c r="A509" s="207" t="s">
        <v>1180</v>
      </c>
      <c r="B509" s="207" t="s">
        <v>1181</v>
      </c>
      <c r="C509" s="207" t="s">
        <v>869</v>
      </c>
    </row>
    <row r="510" spans="1:3" x14ac:dyDescent="0.2">
      <c r="A510" s="207" t="s">
        <v>1182</v>
      </c>
      <c r="B510" s="207" t="s">
        <v>1183</v>
      </c>
      <c r="C510" s="207" t="s">
        <v>869</v>
      </c>
    </row>
    <row r="511" spans="1:3" x14ac:dyDescent="0.2">
      <c r="A511" s="207" t="s">
        <v>1184</v>
      </c>
      <c r="B511" s="207" t="s">
        <v>1185</v>
      </c>
      <c r="C511" s="207" t="s">
        <v>174</v>
      </c>
    </row>
    <row r="512" spans="1:3" x14ac:dyDescent="0.2">
      <c r="A512" s="207" t="s">
        <v>1186</v>
      </c>
      <c r="B512" s="207" t="s">
        <v>1187</v>
      </c>
      <c r="C512" s="207" t="s">
        <v>174</v>
      </c>
    </row>
    <row r="513" spans="1:3" x14ac:dyDescent="0.2">
      <c r="A513" s="207" t="s">
        <v>1188</v>
      </c>
      <c r="B513" s="207" t="s">
        <v>1189</v>
      </c>
      <c r="C513" s="207" t="s">
        <v>702</v>
      </c>
    </row>
    <row r="514" spans="1:3" x14ac:dyDescent="0.2">
      <c r="A514" s="207" t="s">
        <v>1190</v>
      </c>
      <c r="B514" s="207" t="s">
        <v>1191</v>
      </c>
      <c r="C514" s="207" t="s">
        <v>151</v>
      </c>
    </row>
    <row r="515" spans="1:3" x14ac:dyDescent="0.2">
      <c r="A515" s="207" t="s">
        <v>1192</v>
      </c>
      <c r="B515" s="207" t="s">
        <v>1193</v>
      </c>
      <c r="C515" s="207" t="s">
        <v>151</v>
      </c>
    </row>
    <row r="516" spans="1:3" x14ac:dyDescent="0.2">
      <c r="A516" s="207" t="s">
        <v>1194</v>
      </c>
      <c r="B516" s="207" t="s">
        <v>1195</v>
      </c>
      <c r="C516" s="207" t="s">
        <v>268</v>
      </c>
    </row>
    <row r="517" spans="1:3" x14ac:dyDescent="0.2">
      <c r="A517" s="207" t="s">
        <v>1196</v>
      </c>
      <c r="B517" s="207" t="s">
        <v>1197</v>
      </c>
      <c r="C517" s="207" t="s">
        <v>268</v>
      </c>
    </row>
    <row r="518" spans="1:3" x14ac:dyDescent="0.2">
      <c r="A518" s="207" t="s">
        <v>1198</v>
      </c>
      <c r="B518" s="207" t="s">
        <v>1199</v>
      </c>
      <c r="C518" s="207" t="s">
        <v>163</v>
      </c>
    </row>
    <row r="519" spans="1:3" x14ac:dyDescent="0.2">
      <c r="A519" s="207" t="s">
        <v>1200</v>
      </c>
      <c r="B519" s="207" t="s">
        <v>1201</v>
      </c>
      <c r="C519" s="207" t="s">
        <v>386</v>
      </c>
    </row>
    <row r="520" spans="1:3" x14ac:dyDescent="0.2">
      <c r="A520" s="207" t="s">
        <v>1202</v>
      </c>
      <c r="B520" s="207" t="s">
        <v>1203</v>
      </c>
      <c r="C520" s="207" t="s">
        <v>137</v>
      </c>
    </row>
    <row r="521" spans="1:3" x14ac:dyDescent="0.2">
      <c r="A521" s="207" t="s">
        <v>1204</v>
      </c>
      <c r="B521" s="207" t="s">
        <v>1205</v>
      </c>
      <c r="C521" s="207" t="s">
        <v>736</v>
      </c>
    </row>
    <row r="522" spans="1:3" x14ac:dyDescent="0.2">
      <c r="A522" s="207" t="s">
        <v>1206</v>
      </c>
      <c r="B522" s="207" t="s">
        <v>1207</v>
      </c>
      <c r="C522" s="207" t="s">
        <v>151</v>
      </c>
    </row>
    <row r="523" spans="1:3" x14ac:dyDescent="0.2">
      <c r="A523" s="207" t="s">
        <v>1208</v>
      </c>
      <c r="B523" s="207" t="s">
        <v>1209</v>
      </c>
      <c r="C523" s="207" t="s">
        <v>121</v>
      </c>
    </row>
    <row r="524" spans="1:3" x14ac:dyDescent="0.2">
      <c r="A524" s="207" t="s">
        <v>1210</v>
      </c>
      <c r="B524" s="207" t="s">
        <v>1211</v>
      </c>
      <c r="C524" s="207" t="s">
        <v>180</v>
      </c>
    </row>
    <row r="525" spans="1:3" x14ac:dyDescent="0.2">
      <c r="A525" s="207" t="s">
        <v>1212</v>
      </c>
      <c r="B525" s="207" t="s">
        <v>1213</v>
      </c>
      <c r="C525" s="207" t="s">
        <v>224</v>
      </c>
    </row>
    <row r="526" spans="1:3" x14ac:dyDescent="0.2">
      <c r="A526" s="207" t="s">
        <v>1214</v>
      </c>
      <c r="B526" s="207" t="s">
        <v>1215</v>
      </c>
      <c r="C526" s="207" t="s">
        <v>224</v>
      </c>
    </row>
    <row r="527" spans="1:3" x14ac:dyDescent="0.2">
      <c r="A527" s="207" t="s">
        <v>1216</v>
      </c>
      <c r="B527" s="207" t="s">
        <v>1217</v>
      </c>
      <c r="C527" s="207" t="s">
        <v>533</v>
      </c>
    </row>
    <row r="528" spans="1:3" x14ac:dyDescent="0.2">
      <c r="A528" s="207" t="s">
        <v>1218</v>
      </c>
      <c r="B528" s="207" t="s">
        <v>1219</v>
      </c>
      <c r="C528" s="207" t="s">
        <v>775</v>
      </c>
    </row>
    <row r="529" spans="1:3" x14ac:dyDescent="0.2">
      <c r="A529" s="207" t="s">
        <v>1220</v>
      </c>
      <c r="B529" s="207" t="s">
        <v>1221</v>
      </c>
      <c r="C529" s="207" t="s">
        <v>160</v>
      </c>
    </row>
    <row r="530" spans="1:3" x14ac:dyDescent="0.2">
      <c r="A530" s="207" t="s">
        <v>1222</v>
      </c>
      <c r="B530" s="207" t="s">
        <v>1223</v>
      </c>
      <c r="C530" s="207" t="s">
        <v>160</v>
      </c>
    </row>
    <row r="531" spans="1:3" x14ac:dyDescent="0.2">
      <c r="A531" s="207" t="s">
        <v>1224</v>
      </c>
      <c r="B531" s="207" t="s">
        <v>1225</v>
      </c>
      <c r="C531" s="207" t="s">
        <v>157</v>
      </c>
    </row>
    <row r="532" spans="1:3" x14ac:dyDescent="0.2">
      <c r="A532" s="207" t="s">
        <v>1226</v>
      </c>
      <c r="B532" s="207" t="s">
        <v>1227</v>
      </c>
      <c r="C532" s="207" t="s">
        <v>210</v>
      </c>
    </row>
    <row r="533" spans="1:3" x14ac:dyDescent="0.2">
      <c r="A533" s="207" t="s">
        <v>1228</v>
      </c>
      <c r="B533" s="207" t="s">
        <v>1229</v>
      </c>
      <c r="C533" s="207" t="s">
        <v>210</v>
      </c>
    </row>
    <row r="534" spans="1:3" x14ac:dyDescent="0.2">
      <c r="A534" s="207" t="s">
        <v>1230</v>
      </c>
      <c r="B534" s="207" t="s">
        <v>1231</v>
      </c>
      <c r="C534" s="207" t="s">
        <v>168</v>
      </c>
    </row>
    <row r="535" spans="1:3" x14ac:dyDescent="0.2">
      <c r="A535" s="207" t="s">
        <v>1232</v>
      </c>
      <c r="B535" s="207" t="s">
        <v>1233</v>
      </c>
      <c r="C535" s="207" t="s">
        <v>163</v>
      </c>
    </row>
    <row r="536" spans="1:3" x14ac:dyDescent="0.2">
      <c r="A536" s="207" t="s">
        <v>1234</v>
      </c>
      <c r="B536" s="207" t="s">
        <v>1235</v>
      </c>
      <c r="C536" s="207" t="s">
        <v>151</v>
      </c>
    </row>
    <row r="537" spans="1:3" x14ac:dyDescent="0.2">
      <c r="A537" s="207" t="s">
        <v>1236</v>
      </c>
      <c r="B537" s="207" t="s">
        <v>1237</v>
      </c>
      <c r="C537" s="207" t="s">
        <v>163</v>
      </c>
    </row>
    <row r="538" spans="1:3" x14ac:dyDescent="0.2">
      <c r="A538" s="207" t="s">
        <v>1238</v>
      </c>
      <c r="B538" s="207" t="s">
        <v>1239</v>
      </c>
      <c r="C538" s="207" t="s">
        <v>524</v>
      </c>
    </row>
    <row r="539" spans="1:3" x14ac:dyDescent="0.2">
      <c r="A539" s="207" t="s">
        <v>1240</v>
      </c>
      <c r="B539" s="207" t="s">
        <v>1241</v>
      </c>
      <c r="C539" s="207" t="s">
        <v>157</v>
      </c>
    </row>
    <row r="540" spans="1:3" x14ac:dyDescent="0.2">
      <c r="A540" s="207" t="s">
        <v>1242</v>
      </c>
      <c r="B540" s="207" t="s">
        <v>1243</v>
      </c>
      <c r="C540" s="207" t="s">
        <v>163</v>
      </c>
    </row>
    <row r="541" spans="1:3" x14ac:dyDescent="0.2">
      <c r="A541" s="207" t="s">
        <v>1244</v>
      </c>
      <c r="B541" s="207" t="s">
        <v>1245</v>
      </c>
      <c r="C541" s="207" t="s">
        <v>157</v>
      </c>
    </row>
    <row r="542" spans="1:3" x14ac:dyDescent="0.2">
      <c r="A542" s="207" t="s">
        <v>1246</v>
      </c>
      <c r="B542" s="207" t="s">
        <v>1247</v>
      </c>
      <c r="C542" s="207" t="s">
        <v>151</v>
      </c>
    </row>
    <row r="543" spans="1:3" x14ac:dyDescent="0.2">
      <c r="A543" s="207" t="s">
        <v>1248</v>
      </c>
      <c r="B543" s="207" t="s">
        <v>1249</v>
      </c>
      <c r="C543" s="207" t="s">
        <v>157</v>
      </c>
    </row>
    <row r="544" spans="1:3" x14ac:dyDescent="0.2">
      <c r="A544" s="207" t="s">
        <v>1250</v>
      </c>
      <c r="B544" s="207" t="s">
        <v>1251</v>
      </c>
      <c r="C544" s="207" t="s">
        <v>869</v>
      </c>
    </row>
    <row r="545" spans="1:3" x14ac:dyDescent="0.2">
      <c r="A545" s="207" t="s">
        <v>1252</v>
      </c>
      <c r="B545" s="207" t="s">
        <v>1253</v>
      </c>
      <c r="C545" s="207" t="s">
        <v>869</v>
      </c>
    </row>
    <row r="546" spans="1:3" x14ac:dyDescent="0.2">
      <c r="A546" s="207" t="s">
        <v>1254</v>
      </c>
      <c r="B546" s="207" t="s">
        <v>1255</v>
      </c>
      <c r="C546" s="207" t="s">
        <v>221</v>
      </c>
    </row>
    <row r="547" spans="1:3" x14ac:dyDescent="0.2">
      <c r="A547" s="207" t="s">
        <v>1256</v>
      </c>
      <c r="B547" s="207" t="s">
        <v>1257</v>
      </c>
      <c r="C547" s="207" t="s">
        <v>171</v>
      </c>
    </row>
    <row r="548" spans="1:3" x14ac:dyDescent="0.2">
      <c r="A548" s="207" t="s">
        <v>1258</v>
      </c>
      <c r="B548" s="207" t="s">
        <v>1259</v>
      </c>
      <c r="C548" s="207" t="s">
        <v>248</v>
      </c>
    </row>
    <row r="549" spans="1:3" x14ac:dyDescent="0.2">
      <c r="A549" s="207" t="s">
        <v>1260</v>
      </c>
      <c r="B549" s="207" t="s">
        <v>1261</v>
      </c>
      <c r="C549" s="207" t="s">
        <v>221</v>
      </c>
    </row>
    <row r="550" spans="1:3" x14ac:dyDescent="0.2">
      <c r="A550" s="207" t="s">
        <v>1262</v>
      </c>
      <c r="B550" s="207" t="s">
        <v>1263</v>
      </c>
      <c r="C550" s="207" t="s">
        <v>736</v>
      </c>
    </row>
    <row r="551" spans="1:3" x14ac:dyDescent="0.2">
      <c r="A551" s="207" t="s">
        <v>1264</v>
      </c>
      <c r="B551" s="207" t="s">
        <v>1265</v>
      </c>
      <c r="C551" s="207" t="s">
        <v>736</v>
      </c>
    </row>
    <row r="552" spans="1:3" x14ac:dyDescent="0.2">
      <c r="A552" s="207" t="s">
        <v>1266</v>
      </c>
      <c r="B552" s="207" t="s">
        <v>1267</v>
      </c>
      <c r="C552" s="207" t="s">
        <v>399</v>
      </c>
    </row>
    <row r="553" spans="1:3" x14ac:dyDescent="0.2">
      <c r="A553" s="207" t="s">
        <v>1268</v>
      </c>
      <c r="B553" s="207" t="s">
        <v>1269</v>
      </c>
      <c r="C553" s="207" t="s">
        <v>733</v>
      </c>
    </row>
    <row r="554" spans="1:3" x14ac:dyDescent="0.2">
      <c r="A554" s="207" t="s">
        <v>1270</v>
      </c>
      <c r="B554" s="207" t="s">
        <v>1271</v>
      </c>
      <c r="C554" s="207" t="s">
        <v>151</v>
      </c>
    </row>
    <row r="555" spans="1:3" x14ac:dyDescent="0.2">
      <c r="A555" s="207" t="s">
        <v>1272</v>
      </c>
      <c r="B555" s="207" t="s">
        <v>1273</v>
      </c>
      <c r="C555" s="207" t="s">
        <v>151</v>
      </c>
    </row>
    <row r="556" spans="1:3" x14ac:dyDescent="0.2">
      <c r="A556" s="207" t="s">
        <v>1274</v>
      </c>
      <c r="B556" s="207" t="s">
        <v>1275</v>
      </c>
      <c r="C556" s="207" t="s">
        <v>171</v>
      </c>
    </row>
    <row r="557" spans="1:3" x14ac:dyDescent="0.2">
      <c r="A557" s="207" t="s">
        <v>1276</v>
      </c>
      <c r="B557" s="207" t="s">
        <v>1277</v>
      </c>
      <c r="C557" s="207" t="s">
        <v>171</v>
      </c>
    </row>
    <row r="558" spans="1:3" x14ac:dyDescent="0.2">
      <c r="A558" s="207" t="s">
        <v>1278</v>
      </c>
      <c r="B558" s="207" t="s">
        <v>1279</v>
      </c>
      <c r="C558" s="207" t="s">
        <v>171</v>
      </c>
    </row>
    <row r="559" spans="1:3" x14ac:dyDescent="0.2">
      <c r="A559" s="207" t="s">
        <v>1280</v>
      </c>
      <c r="B559" s="207" t="s">
        <v>1281</v>
      </c>
      <c r="C559" s="207" t="s">
        <v>174</v>
      </c>
    </row>
    <row r="560" spans="1:3" x14ac:dyDescent="0.2">
      <c r="A560" s="207" t="s">
        <v>1282</v>
      </c>
      <c r="B560" s="207" t="s">
        <v>1283</v>
      </c>
      <c r="C560" s="207" t="s">
        <v>137</v>
      </c>
    </row>
    <row r="561" spans="1:3" x14ac:dyDescent="0.2">
      <c r="A561" s="207" t="s">
        <v>1284</v>
      </c>
      <c r="B561" s="207" t="s">
        <v>1285</v>
      </c>
      <c r="C561" s="207" t="s">
        <v>151</v>
      </c>
    </row>
    <row r="562" spans="1:3" x14ac:dyDescent="0.2">
      <c r="A562" s="207" t="s">
        <v>1286</v>
      </c>
      <c r="B562" s="207" t="s">
        <v>1287</v>
      </c>
      <c r="C562" s="207" t="s">
        <v>160</v>
      </c>
    </row>
    <row r="563" spans="1:3" x14ac:dyDescent="0.2">
      <c r="A563" s="207" t="s">
        <v>1288</v>
      </c>
      <c r="B563" s="207" t="s">
        <v>1289</v>
      </c>
      <c r="C563" s="207" t="s">
        <v>174</v>
      </c>
    </row>
    <row r="564" spans="1:3" x14ac:dyDescent="0.2">
      <c r="A564" s="207" t="s">
        <v>1290</v>
      </c>
      <c r="B564" s="207" t="s">
        <v>1291</v>
      </c>
      <c r="C564" s="207" t="s">
        <v>210</v>
      </c>
    </row>
    <row r="565" spans="1:3" x14ac:dyDescent="0.2">
      <c r="A565" s="207" t="s">
        <v>1292</v>
      </c>
      <c r="B565" s="207" t="s">
        <v>1293</v>
      </c>
      <c r="C565" s="207" t="s">
        <v>524</v>
      </c>
    </row>
    <row r="566" spans="1:3" x14ac:dyDescent="0.2">
      <c r="A566" s="207" t="s">
        <v>1294</v>
      </c>
      <c r="B566" s="207" t="s">
        <v>1295</v>
      </c>
      <c r="C566" s="207" t="s">
        <v>151</v>
      </c>
    </row>
    <row r="567" spans="1:3" x14ac:dyDescent="0.2">
      <c r="A567" s="207" t="s">
        <v>1296</v>
      </c>
      <c r="B567" s="207" t="s">
        <v>1297</v>
      </c>
      <c r="C567" s="207" t="s">
        <v>463</v>
      </c>
    </row>
    <row r="568" spans="1:3" x14ac:dyDescent="0.2">
      <c r="A568" s="207" t="s">
        <v>1298</v>
      </c>
      <c r="B568" s="207" t="s">
        <v>1299</v>
      </c>
      <c r="C568" s="207" t="s">
        <v>210</v>
      </c>
    </row>
    <row r="569" spans="1:3" x14ac:dyDescent="0.2">
      <c r="A569" s="207" t="s">
        <v>1300</v>
      </c>
      <c r="B569" s="207" t="s">
        <v>1301</v>
      </c>
      <c r="C569" s="207" t="s">
        <v>443</v>
      </c>
    </row>
    <row r="570" spans="1:3" x14ac:dyDescent="0.2">
      <c r="A570" s="207" t="s">
        <v>1302</v>
      </c>
      <c r="B570" s="207" t="s">
        <v>1303</v>
      </c>
      <c r="C570" s="207" t="s">
        <v>268</v>
      </c>
    </row>
    <row r="571" spans="1:3" x14ac:dyDescent="0.2">
      <c r="A571" s="207" t="s">
        <v>1304</v>
      </c>
      <c r="B571" s="207" t="s">
        <v>1305</v>
      </c>
      <c r="C571" s="207" t="s">
        <v>775</v>
      </c>
    </row>
    <row r="572" spans="1:3" x14ac:dyDescent="0.2">
      <c r="A572" s="207" t="s">
        <v>1306</v>
      </c>
      <c r="B572" s="207" t="s">
        <v>1307</v>
      </c>
      <c r="C572" s="207" t="s">
        <v>157</v>
      </c>
    </row>
    <row r="573" spans="1:3" x14ac:dyDescent="0.2">
      <c r="A573" s="207" t="s">
        <v>1308</v>
      </c>
      <c r="B573" s="207" t="s">
        <v>1309</v>
      </c>
      <c r="C573" s="207" t="s">
        <v>210</v>
      </c>
    </row>
    <row r="574" spans="1:3" x14ac:dyDescent="0.2">
      <c r="A574" s="207" t="s">
        <v>1310</v>
      </c>
      <c r="B574" s="207" t="s">
        <v>1311</v>
      </c>
      <c r="C574" s="207" t="s">
        <v>621</v>
      </c>
    </row>
    <row r="575" spans="1:3" x14ac:dyDescent="0.2">
      <c r="A575" s="207" t="s">
        <v>1312</v>
      </c>
      <c r="B575" s="207" t="s">
        <v>1313</v>
      </c>
      <c r="C575" s="207" t="s">
        <v>291</v>
      </c>
    </row>
    <row r="576" spans="1:3" x14ac:dyDescent="0.2">
      <c r="A576" s="207" t="s">
        <v>1314</v>
      </c>
      <c r="B576" s="207" t="s">
        <v>1315</v>
      </c>
      <c r="C576" s="207" t="s">
        <v>416</v>
      </c>
    </row>
    <row r="577" spans="1:3" x14ac:dyDescent="0.2">
      <c r="A577" s="207" t="s">
        <v>1316</v>
      </c>
      <c r="B577" s="207" t="s">
        <v>1317</v>
      </c>
      <c r="C577" s="207" t="s">
        <v>291</v>
      </c>
    </row>
    <row r="578" spans="1:3" x14ac:dyDescent="0.2">
      <c r="A578" s="207" t="s">
        <v>1318</v>
      </c>
      <c r="B578" s="207" t="s">
        <v>1319</v>
      </c>
      <c r="C578" s="207" t="s">
        <v>291</v>
      </c>
    </row>
    <row r="579" spans="1:3" x14ac:dyDescent="0.2">
      <c r="A579" s="207" t="s">
        <v>1320</v>
      </c>
      <c r="B579" s="207" t="s">
        <v>1321</v>
      </c>
      <c r="C579" s="207" t="s">
        <v>268</v>
      </c>
    </row>
    <row r="580" spans="1:3" x14ac:dyDescent="0.2">
      <c r="A580" s="207" t="s">
        <v>1322</v>
      </c>
      <c r="B580" s="207" t="s">
        <v>1323</v>
      </c>
      <c r="C580" s="207" t="s">
        <v>463</v>
      </c>
    </row>
    <row r="581" spans="1:3" x14ac:dyDescent="0.2">
      <c r="A581" s="207" t="s">
        <v>1324</v>
      </c>
      <c r="B581" s="207" t="s">
        <v>1325</v>
      </c>
      <c r="C581" s="207" t="s">
        <v>221</v>
      </c>
    </row>
    <row r="582" spans="1:3" x14ac:dyDescent="0.2">
      <c r="A582" s="207" t="s">
        <v>1326</v>
      </c>
      <c r="B582" s="207" t="s">
        <v>1327</v>
      </c>
      <c r="C582" s="207" t="s">
        <v>443</v>
      </c>
    </row>
    <row r="583" spans="1:3" x14ac:dyDescent="0.2">
      <c r="A583" s="207" t="s">
        <v>1328</v>
      </c>
      <c r="B583" s="207" t="s">
        <v>1329</v>
      </c>
      <c r="C583" s="207" t="s">
        <v>291</v>
      </c>
    </row>
    <row r="584" spans="1:3" x14ac:dyDescent="0.2">
      <c r="A584" s="207" t="s">
        <v>1330</v>
      </c>
      <c r="B584" s="207" t="s">
        <v>1331</v>
      </c>
      <c r="C584" s="207" t="s">
        <v>121</v>
      </c>
    </row>
    <row r="585" spans="1:3" x14ac:dyDescent="0.2">
      <c r="A585" s="207" t="s">
        <v>1332</v>
      </c>
      <c r="B585" s="207" t="s">
        <v>1333</v>
      </c>
      <c r="C585" s="207" t="s">
        <v>1334</v>
      </c>
    </row>
    <row r="586" spans="1:3" x14ac:dyDescent="0.2">
      <c r="A586" s="207" t="s">
        <v>1335</v>
      </c>
      <c r="B586" s="207" t="s">
        <v>1336</v>
      </c>
      <c r="C586" s="207" t="s">
        <v>160</v>
      </c>
    </row>
    <row r="587" spans="1:3" x14ac:dyDescent="0.2">
      <c r="A587" s="207" t="s">
        <v>1337</v>
      </c>
      <c r="B587" s="207" t="s">
        <v>1338</v>
      </c>
      <c r="C587" s="207" t="s">
        <v>416</v>
      </c>
    </row>
    <row r="588" spans="1:3" x14ac:dyDescent="0.2">
      <c r="A588" s="207" t="s">
        <v>1339</v>
      </c>
      <c r="B588" s="207" t="s">
        <v>1340</v>
      </c>
      <c r="C588" s="207" t="s">
        <v>416</v>
      </c>
    </row>
    <row r="589" spans="1:3" x14ac:dyDescent="0.2">
      <c r="A589" s="207" t="s">
        <v>1341</v>
      </c>
      <c r="B589" s="207" t="s">
        <v>1342</v>
      </c>
      <c r="C589" s="207" t="s">
        <v>174</v>
      </c>
    </row>
    <row r="590" spans="1:3" x14ac:dyDescent="0.2">
      <c r="A590" s="207" t="s">
        <v>1343</v>
      </c>
      <c r="B590" s="207" t="s">
        <v>1344</v>
      </c>
      <c r="C590" s="207" t="s">
        <v>168</v>
      </c>
    </row>
    <row r="591" spans="1:3" x14ac:dyDescent="0.2">
      <c r="A591" s="207" t="s">
        <v>1345</v>
      </c>
      <c r="B591" s="207" t="s">
        <v>1346</v>
      </c>
      <c r="C591" s="207" t="s">
        <v>325</v>
      </c>
    </row>
    <row r="592" spans="1:3" x14ac:dyDescent="0.2">
      <c r="A592" s="207" t="s">
        <v>1347</v>
      </c>
      <c r="B592" s="207" t="s">
        <v>1348</v>
      </c>
      <c r="C592" s="207" t="s">
        <v>325</v>
      </c>
    </row>
    <row r="593" spans="1:3" x14ac:dyDescent="0.2">
      <c r="A593" s="207" t="s">
        <v>1349</v>
      </c>
      <c r="B593" s="207" t="s">
        <v>1350</v>
      </c>
      <c r="C593" s="207" t="s">
        <v>325</v>
      </c>
    </row>
    <row r="594" spans="1:3" x14ac:dyDescent="0.2">
      <c r="A594" s="207" t="s">
        <v>1351</v>
      </c>
      <c r="B594" s="207" t="s">
        <v>1352</v>
      </c>
      <c r="C594" s="207" t="s">
        <v>325</v>
      </c>
    </row>
    <row r="595" spans="1:3" x14ac:dyDescent="0.2">
      <c r="A595" s="207" t="s">
        <v>1353</v>
      </c>
      <c r="B595" s="207" t="s">
        <v>1354</v>
      </c>
      <c r="C595" s="207" t="s">
        <v>775</v>
      </c>
    </row>
    <row r="596" spans="1:3" x14ac:dyDescent="0.2">
      <c r="A596" s="207" t="s">
        <v>1355</v>
      </c>
      <c r="B596" s="207" t="s">
        <v>1356</v>
      </c>
      <c r="C596" s="207" t="s">
        <v>353</v>
      </c>
    </row>
    <row r="597" spans="1:3" x14ac:dyDescent="0.2">
      <c r="A597" s="207" t="s">
        <v>1357</v>
      </c>
      <c r="B597" s="207" t="s">
        <v>1358</v>
      </c>
      <c r="C597" s="207" t="s">
        <v>399</v>
      </c>
    </row>
    <row r="598" spans="1:3" x14ac:dyDescent="0.2">
      <c r="A598" s="207" t="s">
        <v>1359</v>
      </c>
      <c r="B598" s="207" t="s">
        <v>1360</v>
      </c>
      <c r="C598" s="207" t="s">
        <v>1143</v>
      </c>
    </row>
    <row r="599" spans="1:3" x14ac:dyDescent="0.2">
      <c r="A599" s="207" t="s">
        <v>1361</v>
      </c>
      <c r="B599" s="207" t="s">
        <v>1362</v>
      </c>
      <c r="C599" s="207" t="s">
        <v>1143</v>
      </c>
    </row>
    <row r="600" spans="1:3" x14ac:dyDescent="0.2">
      <c r="A600" s="207" t="s">
        <v>1363</v>
      </c>
      <c r="B600" s="207" t="s">
        <v>1364</v>
      </c>
      <c r="C600" s="207" t="s">
        <v>203</v>
      </c>
    </row>
    <row r="601" spans="1:3" x14ac:dyDescent="0.2">
      <c r="A601" s="207" t="s">
        <v>1365</v>
      </c>
      <c r="B601" s="207" t="s">
        <v>1366</v>
      </c>
      <c r="C601" s="207" t="s">
        <v>203</v>
      </c>
    </row>
    <row r="602" spans="1:3" x14ac:dyDescent="0.2">
      <c r="A602" s="207" t="s">
        <v>1367</v>
      </c>
      <c r="B602" s="207" t="s">
        <v>1368</v>
      </c>
      <c r="C602" s="207" t="s">
        <v>210</v>
      </c>
    </row>
    <row r="603" spans="1:3" x14ac:dyDescent="0.2">
      <c r="A603" s="207" t="s">
        <v>1369</v>
      </c>
      <c r="B603" s="207" t="s">
        <v>1370</v>
      </c>
      <c r="C603" s="207" t="s">
        <v>210</v>
      </c>
    </row>
    <row r="604" spans="1:3" x14ac:dyDescent="0.2">
      <c r="A604" s="207" t="s">
        <v>1371</v>
      </c>
      <c r="B604" s="207" t="s">
        <v>1372</v>
      </c>
      <c r="C604" s="207" t="s">
        <v>210</v>
      </c>
    </row>
    <row r="605" spans="1:3" x14ac:dyDescent="0.2">
      <c r="A605" s="207" t="s">
        <v>1373</v>
      </c>
      <c r="B605" s="207" t="s">
        <v>1374</v>
      </c>
      <c r="C605" s="207" t="s">
        <v>210</v>
      </c>
    </row>
    <row r="606" spans="1:3" x14ac:dyDescent="0.2">
      <c r="A606" s="207" t="s">
        <v>1375</v>
      </c>
      <c r="B606" s="207" t="s">
        <v>1376</v>
      </c>
      <c r="C606" s="207" t="s">
        <v>386</v>
      </c>
    </row>
    <row r="607" spans="1:3" x14ac:dyDescent="0.2">
      <c r="A607" s="207" t="s">
        <v>1377</v>
      </c>
      <c r="B607" s="207" t="s">
        <v>1378</v>
      </c>
      <c r="C607" s="207" t="s">
        <v>124</v>
      </c>
    </row>
    <row r="608" spans="1:3" x14ac:dyDescent="0.2">
      <c r="A608" s="207" t="s">
        <v>1379</v>
      </c>
      <c r="B608" s="207" t="s">
        <v>1380</v>
      </c>
      <c r="C608" s="207" t="s">
        <v>736</v>
      </c>
    </row>
    <row r="609" spans="1:3" x14ac:dyDescent="0.2">
      <c r="A609" s="207" t="s">
        <v>1381</v>
      </c>
      <c r="B609" s="207" t="s">
        <v>1382</v>
      </c>
      <c r="C609" s="207" t="s">
        <v>736</v>
      </c>
    </row>
    <row r="610" spans="1:3" x14ac:dyDescent="0.2">
      <c r="A610" s="207" t="s">
        <v>1383</v>
      </c>
      <c r="B610" s="207" t="s">
        <v>1384</v>
      </c>
      <c r="C610" s="207" t="s">
        <v>1334</v>
      </c>
    </row>
    <row r="611" spans="1:3" x14ac:dyDescent="0.2">
      <c r="A611" s="207" t="s">
        <v>1385</v>
      </c>
      <c r="B611" s="207" t="s">
        <v>1386</v>
      </c>
      <c r="C611" s="207" t="s">
        <v>1334</v>
      </c>
    </row>
    <row r="612" spans="1:3" x14ac:dyDescent="0.2">
      <c r="A612" s="207" t="s">
        <v>1387</v>
      </c>
      <c r="B612" s="207" t="s">
        <v>1388</v>
      </c>
      <c r="C612" s="207" t="s">
        <v>419</v>
      </c>
    </row>
    <row r="613" spans="1:3" x14ac:dyDescent="0.2">
      <c r="A613" s="207" t="s">
        <v>1389</v>
      </c>
      <c r="B613" s="207" t="s">
        <v>1390</v>
      </c>
      <c r="C613" s="207" t="s">
        <v>399</v>
      </c>
    </row>
    <row r="614" spans="1:3" x14ac:dyDescent="0.2">
      <c r="A614" s="207" t="s">
        <v>1391</v>
      </c>
      <c r="B614" s="207" t="s">
        <v>1392</v>
      </c>
      <c r="C614" s="207" t="s">
        <v>775</v>
      </c>
    </row>
    <row r="615" spans="1:3" x14ac:dyDescent="0.2">
      <c r="A615" s="207" t="s">
        <v>1393</v>
      </c>
      <c r="B615" s="207" t="s">
        <v>1394</v>
      </c>
      <c r="C615" s="207" t="s">
        <v>775</v>
      </c>
    </row>
    <row r="616" spans="1:3" x14ac:dyDescent="0.2">
      <c r="A616" s="207" t="s">
        <v>1395</v>
      </c>
      <c r="B616" s="207" t="s">
        <v>1396</v>
      </c>
      <c r="C616" s="207" t="s">
        <v>146</v>
      </c>
    </row>
    <row r="617" spans="1:3" x14ac:dyDescent="0.2">
      <c r="A617" s="207" t="s">
        <v>1397</v>
      </c>
      <c r="B617" s="207" t="s">
        <v>1398</v>
      </c>
      <c r="C617" s="207" t="s">
        <v>146</v>
      </c>
    </row>
    <row r="618" spans="1:3" x14ac:dyDescent="0.2">
      <c r="A618" s="207" t="s">
        <v>1399</v>
      </c>
      <c r="B618" s="207" t="s">
        <v>1400</v>
      </c>
      <c r="C618" s="207" t="s">
        <v>248</v>
      </c>
    </row>
    <row r="619" spans="1:3" x14ac:dyDescent="0.2">
      <c r="A619" s="207" t="s">
        <v>1401</v>
      </c>
      <c r="B619" s="207" t="s">
        <v>1402</v>
      </c>
      <c r="C619" s="207" t="s">
        <v>443</v>
      </c>
    </row>
    <row r="620" spans="1:3" x14ac:dyDescent="0.2">
      <c r="A620" s="207" t="s">
        <v>1403</v>
      </c>
      <c r="B620" s="207" t="s">
        <v>1404</v>
      </c>
      <c r="C620" s="207" t="s">
        <v>248</v>
      </c>
    </row>
    <row r="621" spans="1:3" x14ac:dyDescent="0.2">
      <c r="A621" s="207" t="s">
        <v>1405</v>
      </c>
      <c r="B621" s="207" t="s">
        <v>1406</v>
      </c>
      <c r="C621" s="207" t="s">
        <v>443</v>
      </c>
    </row>
    <row r="622" spans="1:3" x14ac:dyDescent="0.2">
      <c r="A622" s="207" t="s">
        <v>1407</v>
      </c>
      <c r="B622" s="207" t="s">
        <v>1408</v>
      </c>
      <c r="C622" s="207" t="s">
        <v>399</v>
      </c>
    </row>
    <row r="623" spans="1:3" x14ac:dyDescent="0.2">
      <c r="A623" s="207" t="s">
        <v>1409</v>
      </c>
      <c r="B623" s="207" t="s">
        <v>1410</v>
      </c>
      <c r="C623" s="207" t="s">
        <v>248</v>
      </c>
    </row>
    <row r="624" spans="1:3" x14ac:dyDescent="0.2">
      <c r="A624" s="207" t="s">
        <v>1411</v>
      </c>
      <c r="B624" s="207" t="s">
        <v>1412</v>
      </c>
      <c r="C624" s="207" t="s">
        <v>775</v>
      </c>
    </row>
    <row r="625" spans="1:3" x14ac:dyDescent="0.2">
      <c r="A625" s="207" t="s">
        <v>1413</v>
      </c>
      <c r="B625" s="207" t="s">
        <v>1414</v>
      </c>
      <c r="C625" s="207" t="s">
        <v>180</v>
      </c>
    </row>
    <row r="626" spans="1:3" x14ac:dyDescent="0.2">
      <c r="A626" s="207" t="s">
        <v>1415</v>
      </c>
      <c r="B626" s="207" t="s">
        <v>1416</v>
      </c>
      <c r="C626" s="207" t="s">
        <v>160</v>
      </c>
    </row>
    <row r="627" spans="1:3" x14ac:dyDescent="0.2">
      <c r="A627" s="207" t="s">
        <v>1417</v>
      </c>
      <c r="B627" s="207" t="s">
        <v>1418</v>
      </c>
      <c r="C627" s="207" t="s">
        <v>121</v>
      </c>
    </row>
    <row r="628" spans="1:3" x14ac:dyDescent="0.2">
      <c r="A628" s="207" t="s">
        <v>1419</v>
      </c>
      <c r="B628" s="207" t="s">
        <v>1420</v>
      </c>
      <c r="C628" s="207" t="s">
        <v>121</v>
      </c>
    </row>
    <row r="629" spans="1:3" x14ac:dyDescent="0.2">
      <c r="A629" s="207" t="s">
        <v>1421</v>
      </c>
      <c r="B629" s="207" t="s">
        <v>1422</v>
      </c>
      <c r="C629" s="207" t="s">
        <v>151</v>
      </c>
    </row>
    <row r="630" spans="1:3" x14ac:dyDescent="0.2">
      <c r="A630" s="207" t="s">
        <v>1423</v>
      </c>
      <c r="B630" s="207" t="s">
        <v>1424</v>
      </c>
      <c r="C630" s="207" t="s">
        <v>151</v>
      </c>
    </row>
    <row r="631" spans="1:3" x14ac:dyDescent="0.2">
      <c r="A631" s="207" t="s">
        <v>1425</v>
      </c>
      <c r="B631" s="207" t="s">
        <v>1426</v>
      </c>
      <c r="C631" s="207" t="s">
        <v>151</v>
      </c>
    </row>
    <row r="632" spans="1:3" x14ac:dyDescent="0.2">
      <c r="A632" s="207" t="s">
        <v>1427</v>
      </c>
      <c r="B632" s="207" t="s">
        <v>1428</v>
      </c>
      <c r="C632" s="207" t="s">
        <v>171</v>
      </c>
    </row>
    <row r="633" spans="1:3" x14ac:dyDescent="0.2">
      <c r="A633" s="207" t="s">
        <v>1429</v>
      </c>
      <c r="B633" s="207" t="s">
        <v>1430</v>
      </c>
      <c r="C633" s="207" t="s">
        <v>253</v>
      </c>
    </row>
    <row r="634" spans="1:3" x14ac:dyDescent="0.2">
      <c r="A634" s="207" t="s">
        <v>1431</v>
      </c>
      <c r="B634" s="207" t="s">
        <v>1432</v>
      </c>
      <c r="C634" s="207" t="s">
        <v>151</v>
      </c>
    </row>
    <row r="635" spans="1:3" x14ac:dyDescent="0.2">
      <c r="A635" s="207" t="s">
        <v>1433</v>
      </c>
      <c r="B635" s="207" t="s">
        <v>1434</v>
      </c>
      <c r="C635" s="207" t="s">
        <v>399</v>
      </c>
    </row>
    <row r="636" spans="1:3" x14ac:dyDescent="0.2">
      <c r="A636" s="207" t="s">
        <v>1435</v>
      </c>
      <c r="B636" s="207" t="s">
        <v>1436</v>
      </c>
      <c r="C636" s="207" t="s">
        <v>346</v>
      </c>
    </row>
    <row r="637" spans="1:3" x14ac:dyDescent="0.2">
      <c r="A637" s="207" t="s">
        <v>1437</v>
      </c>
      <c r="B637" s="207" t="s">
        <v>1438</v>
      </c>
      <c r="C637" s="207" t="s">
        <v>224</v>
      </c>
    </row>
    <row r="638" spans="1:3" x14ac:dyDescent="0.2">
      <c r="A638" s="207" t="s">
        <v>1439</v>
      </c>
      <c r="B638" s="207" t="s">
        <v>1440</v>
      </c>
      <c r="C638" s="207" t="s">
        <v>248</v>
      </c>
    </row>
    <row r="639" spans="1:3" x14ac:dyDescent="0.2">
      <c r="A639" s="207" t="s">
        <v>1441</v>
      </c>
      <c r="B639" s="207" t="s">
        <v>1442</v>
      </c>
      <c r="C639" s="207" t="s">
        <v>463</v>
      </c>
    </row>
    <row r="640" spans="1:3" x14ac:dyDescent="0.2">
      <c r="A640" s="207" t="s">
        <v>1443</v>
      </c>
      <c r="B640" s="207" t="s">
        <v>1444</v>
      </c>
      <c r="C640" s="207" t="s">
        <v>224</v>
      </c>
    </row>
    <row r="641" spans="1:3" x14ac:dyDescent="0.2">
      <c r="A641" s="207" t="s">
        <v>1445</v>
      </c>
      <c r="B641" s="207" t="s">
        <v>1446</v>
      </c>
      <c r="C641" s="207" t="s">
        <v>157</v>
      </c>
    </row>
    <row r="642" spans="1:3" x14ac:dyDescent="0.2">
      <c r="A642" s="207" t="s">
        <v>1447</v>
      </c>
      <c r="B642" s="207" t="s">
        <v>1448</v>
      </c>
      <c r="C642" s="207" t="s">
        <v>621</v>
      </c>
    </row>
    <row r="643" spans="1:3" x14ac:dyDescent="0.2">
      <c r="A643" s="207" t="s">
        <v>1449</v>
      </c>
      <c r="B643" s="207" t="s">
        <v>1450</v>
      </c>
      <c r="C643" s="207" t="s">
        <v>291</v>
      </c>
    </row>
    <row r="644" spans="1:3" x14ac:dyDescent="0.2">
      <c r="A644" s="207" t="s">
        <v>1451</v>
      </c>
      <c r="B644" s="207" t="s">
        <v>1452</v>
      </c>
      <c r="C644" s="207" t="s">
        <v>151</v>
      </c>
    </row>
    <row r="645" spans="1:3" x14ac:dyDescent="0.2">
      <c r="A645" s="207" t="s">
        <v>1453</v>
      </c>
      <c r="B645" s="207" t="s">
        <v>1454</v>
      </c>
      <c r="C645" s="207" t="s">
        <v>210</v>
      </c>
    </row>
    <row r="646" spans="1:3" x14ac:dyDescent="0.2">
      <c r="A646" s="207" t="s">
        <v>1455</v>
      </c>
      <c r="B646" s="207" t="s">
        <v>1456</v>
      </c>
      <c r="C646" s="207" t="s">
        <v>163</v>
      </c>
    </row>
    <row r="647" spans="1:3" x14ac:dyDescent="0.2">
      <c r="A647" s="207" t="s">
        <v>1457</v>
      </c>
      <c r="B647" s="207" t="s">
        <v>1458</v>
      </c>
      <c r="C647" s="207" t="s">
        <v>168</v>
      </c>
    </row>
    <row r="648" spans="1:3" x14ac:dyDescent="0.2">
      <c r="A648" s="207" t="s">
        <v>1459</v>
      </c>
      <c r="B648" s="207" t="s">
        <v>1460</v>
      </c>
      <c r="C648" s="207" t="s">
        <v>775</v>
      </c>
    </row>
    <row r="649" spans="1:3" x14ac:dyDescent="0.2">
      <c r="A649" s="207" t="s">
        <v>1461</v>
      </c>
      <c r="B649" s="207" t="s">
        <v>1462</v>
      </c>
      <c r="C649" s="207" t="s">
        <v>869</v>
      </c>
    </row>
    <row r="650" spans="1:3" x14ac:dyDescent="0.2">
      <c r="A650" s="207" t="s">
        <v>1463</v>
      </c>
      <c r="B650" s="207" t="s">
        <v>1464</v>
      </c>
      <c r="C650" s="207" t="s">
        <v>124</v>
      </c>
    </row>
    <row r="651" spans="1:3" x14ac:dyDescent="0.2">
      <c r="A651" s="207" t="s">
        <v>1465</v>
      </c>
      <c r="B651" s="207" t="s">
        <v>1466</v>
      </c>
      <c r="C651" s="207" t="s">
        <v>438</v>
      </c>
    </row>
    <row r="652" spans="1:3" x14ac:dyDescent="0.2">
      <c r="A652" s="207" t="s">
        <v>1467</v>
      </c>
      <c r="B652" s="207" t="s">
        <v>1468</v>
      </c>
      <c r="C652" s="207" t="s">
        <v>291</v>
      </c>
    </row>
    <row r="653" spans="1:3" x14ac:dyDescent="0.2">
      <c r="A653" s="207" t="s">
        <v>1469</v>
      </c>
      <c r="B653" s="207" t="s">
        <v>1470</v>
      </c>
      <c r="C653" s="207" t="s">
        <v>174</v>
      </c>
    </row>
    <row r="654" spans="1:3" x14ac:dyDescent="0.2">
      <c r="A654" s="207" t="s">
        <v>1471</v>
      </c>
      <c r="B654" s="207" t="s">
        <v>1472</v>
      </c>
      <c r="C654" s="207" t="s">
        <v>174</v>
      </c>
    </row>
    <row r="655" spans="1:3" x14ac:dyDescent="0.2">
      <c r="A655" s="207" t="s">
        <v>1473</v>
      </c>
      <c r="B655" s="207" t="s">
        <v>1474</v>
      </c>
      <c r="C655" s="207" t="s">
        <v>174</v>
      </c>
    </row>
    <row r="656" spans="1:3" x14ac:dyDescent="0.2">
      <c r="A656" s="207" t="s">
        <v>1475</v>
      </c>
      <c r="B656" s="207" t="s">
        <v>1476</v>
      </c>
      <c r="C656" s="207" t="s">
        <v>820</v>
      </c>
    </row>
    <row r="657" spans="1:3" x14ac:dyDescent="0.2">
      <c r="A657" s="207" t="s">
        <v>1477</v>
      </c>
      <c r="B657" s="207" t="s">
        <v>1478</v>
      </c>
      <c r="C657" s="207" t="s">
        <v>146</v>
      </c>
    </row>
    <row r="658" spans="1:3" x14ac:dyDescent="0.2">
      <c r="A658" s="207" t="s">
        <v>1479</v>
      </c>
      <c r="B658" s="207" t="s">
        <v>1480</v>
      </c>
      <c r="C658" s="207" t="s">
        <v>300</v>
      </c>
    </row>
    <row r="659" spans="1:3" x14ac:dyDescent="0.2">
      <c r="A659" s="207" t="s">
        <v>1481</v>
      </c>
      <c r="B659" s="207" t="s">
        <v>1482</v>
      </c>
      <c r="C659" s="207" t="s">
        <v>151</v>
      </c>
    </row>
    <row r="660" spans="1:3" x14ac:dyDescent="0.2">
      <c r="A660" s="207" t="s">
        <v>1483</v>
      </c>
      <c r="B660" s="207" t="s">
        <v>1484</v>
      </c>
      <c r="C660" s="207" t="s">
        <v>869</v>
      </c>
    </row>
    <row r="661" spans="1:3" x14ac:dyDescent="0.2">
      <c r="A661" s="207" t="s">
        <v>1485</v>
      </c>
      <c r="B661" s="207" t="s">
        <v>1486</v>
      </c>
      <c r="C661" s="207" t="s">
        <v>268</v>
      </c>
    </row>
    <row r="662" spans="1:3" x14ac:dyDescent="0.2">
      <c r="A662" s="207" t="s">
        <v>1487</v>
      </c>
      <c r="B662" s="207" t="s">
        <v>1488</v>
      </c>
      <c r="C662" s="207" t="s">
        <v>775</v>
      </c>
    </row>
    <row r="663" spans="1:3" x14ac:dyDescent="0.2">
      <c r="A663" s="207" t="s">
        <v>1489</v>
      </c>
      <c r="B663" s="207" t="s">
        <v>1490</v>
      </c>
      <c r="C663" s="207" t="s">
        <v>221</v>
      </c>
    </row>
    <row r="664" spans="1:3" x14ac:dyDescent="0.2">
      <c r="A664" s="207" t="s">
        <v>1491</v>
      </c>
      <c r="B664" s="207" t="s">
        <v>1492</v>
      </c>
      <c r="C664" s="207" t="s">
        <v>533</v>
      </c>
    </row>
    <row r="665" spans="1:3" x14ac:dyDescent="0.2">
      <c r="A665" s="207" t="s">
        <v>1493</v>
      </c>
      <c r="B665" s="207" t="s">
        <v>1494</v>
      </c>
      <c r="C665" s="207" t="s">
        <v>443</v>
      </c>
    </row>
    <row r="666" spans="1:3" x14ac:dyDescent="0.2">
      <c r="A666" s="207" t="s">
        <v>1495</v>
      </c>
      <c r="B666" s="207" t="s">
        <v>1496</v>
      </c>
      <c r="C666" s="207" t="s">
        <v>171</v>
      </c>
    </row>
    <row r="667" spans="1:3" x14ac:dyDescent="0.2">
      <c r="A667" s="207" t="s">
        <v>1497</v>
      </c>
      <c r="B667" s="207" t="s">
        <v>1498</v>
      </c>
      <c r="C667" s="207" t="s">
        <v>399</v>
      </c>
    </row>
    <row r="668" spans="1:3" x14ac:dyDescent="0.2">
      <c r="A668" s="207" t="s">
        <v>1499</v>
      </c>
      <c r="B668" s="207" t="s">
        <v>1500</v>
      </c>
      <c r="C668" s="207" t="s">
        <v>533</v>
      </c>
    </row>
    <row r="669" spans="1:3" x14ac:dyDescent="0.2">
      <c r="A669" s="207" t="s">
        <v>1501</v>
      </c>
      <c r="B669" s="207" t="s">
        <v>1502</v>
      </c>
      <c r="C669" s="207" t="s">
        <v>203</v>
      </c>
    </row>
    <row r="670" spans="1:3" x14ac:dyDescent="0.2">
      <c r="A670" s="207" t="s">
        <v>1503</v>
      </c>
      <c r="B670" s="207" t="s">
        <v>1504</v>
      </c>
      <c r="C670" s="207" t="s">
        <v>399</v>
      </c>
    </row>
    <row r="671" spans="1:3" x14ac:dyDescent="0.2">
      <c r="A671" s="207" t="s">
        <v>1505</v>
      </c>
      <c r="B671" s="207" t="s">
        <v>1506</v>
      </c>
      <c r="C671" s="207" t="s">
        <v>399</v>
      </c>
    </row>
    <row r="672" spans="1:3" x14ac:dyDescent="0.2">
      <c r="A672" s="207" t="s">
        <v>1507</v>
      </c>
      <c r="B672" s="207" t="s">
        <v>1508</v>
      </c>
      <c r="C672" s="207" t="s">
        <v>154</v>
      </c>
    </row>
    <row r="673" spans="1:3" x14ac:dyDescent="0.2">
      <c r="A673" s="207" t="s">
        <v>1509</v>
      </c>
      <c r="B673" s="207" t="s">
        <v>1510</v>
      </c>
      <c r="C673" s="207" t="s">
        <v>253</v>
      </c>
    </row>
    <row r="674" spans="1:3" x14ac:dyDescent="0.2">
      <c r="A674" s="207" t="s">
        <v>1511</v>
      </c>
      <c r="B674" s="207" t="s">
        <v>1512</v>
      </c>
      <c r="C674" s="207" t="s">
        <v>253</v>
      </c>
    </row>
    <row r="675" spans="1:3" x14ac:dyDescent="0.2">
      <c r="A675" s="207" t="s">
        <v>1513</v>
      </c>
      <c r="B675" s="207" t="s">
        <v>1514</v>
      </c>
      <c r="C675" s="207" t="s">
        <v>168</v>
      </c>
    </row>
    <row r="676" spans="1:3" x14ac:dyDescent="0.2">
      <c r="A676" s="207" t="s">
        <v>1515</v>
      </c>
      <c r="B676" s="207" t="s">
        <v>1516</v>
      </c>
      <c r="C676" s="207" t="s">
        <v>524</v>
      </c>
    </row>
    <row r="677" spans="1:3" x14ac:dyDescent="0.2">
      <c r="A677" s="207" t="s">
        <v>1517</v>
      </c>
      <c r="B677" s="207" t="s">
        <v>1518</v>
      </c>
      <c r="C677" s="207" t="s">
        <v>163</v>
      </c>
    </row>
    <row r="678" spans="1:3" x14ac:dyDescent="0.2">
      <c r="A678" s="207" t="s">
        <v>1519</v>
      </c>
      <c r="B678" s="207" t="s">
        <v>1520</v>
      </c>
      <c r="C678" s="207" t="s">
        <v>163</v>
      </c>
    </row>
    <row r="679" spans="1:3" x14ac:dyDescent="0.2">
      <c r="A679" s="207" t="s">
        <v>1521</v>
      </c>
      <c r="B679" s="207" t="s">
        <v>1522</v>
      </c>
      <c r="C679" s="207" t="s">
        <v>163</v>
      </c>
    </row>
    <row r="680" spans="1:3" x14ac:dyDescent="0.2">
      <c r="A680" s="207" t="s">
        <v>1523</v>
      </c>
      <c r="B680" s="207" t="s">
        <v>1524</v>
      </c>
      <c r="C680" s="207" t="s">
        <v>163</v>
      </c>
    </row>
    <row r="681" spans="1:3" x14ac:dyDescent="0.2">
      <c r="A681" s="207" t="s">
        <v>1525</v>
      </c>
      <c r="B681" s="207" t="s">
        <v>1526</v>
      </c>
      <c r="C681" s="207" t="s">
        <v>163</v>
      </c>
    </row>
    <row r="682" spans="1:3" x14ac:dyDescent="0.2">
      <c r="A682" s="207" t="s">
        <v>1527</v>
      </c>
      <c r="B682" s="207" t="s">
        <v>1528</v>
      </c>
      <c r="C682" s="207" t="s">
        <v>227</v>
      </c>
    </row>
    <row r="683" spans="1:3" x14ac:dyDescent="0.2">
      <c r="A683" s="207" t="s">
        <v>1529</v>
      </c>
      <c r="B683" s="207" t="s">
        <v>1530</v>
      </c>
      <c r="C683" s="207" t="s">
        <v>227</v>
      </c>
    </row>
    <row r="684" spans="1:3" x14ac:dyDescent="0.2">
      <c r="A684" s="207" t="s">
        <v>1531</v>
      </c>
      <c r="B684" s="207" t="s">
        <v>1532</v>
      </c>
      <c r="C684" s="207" t="s">
        <v>163</v>
      </c>
    </row>
    <row r="685" spans="1:3" x14ac:dyDescent="0.2">
      <c r="A685" s="207" t="s">
        <v>1533</v>
      </c>
      <c r="B685" s="207" t="s">
        <v>1534</v>
      </c>
      <c r="C685" s="207" t="s">
        <v>151</v>
      </c>
    </row>
    <row r="686" spans="1:3" x14ac:dyDescent="0.2">
      <c r="A686" s="207" t="s">
        <v>1535</v>
      </c>
      <c r="B686" s="207" t="s">
        <v>1536</v>
      </c>
      <c r="C686" s="207" t="s">
        <v>163</v>
      </c>
    </row>
    <row r="687" spans="1:3" x14ac:dyDescent="0.2">
      <c r="A687" s="207" t="s">
        <v>1537</v>
      </c>
      <c r="B687" s="207" t="s">
        <v>1538</v>
      </c>
      <c r="C687" s="207" t="s">
        <v>438</v>
      </c>
    </row>
    <row r="688" spans="1:3" x14ac:dyDescent="0.2">
      <c r="A688" s="207" t="s">
        <v>1539</v>
      </c>
      <c r="B688" s="207" t="s">
        <v>1540</v>
      </c>
      <c r="C688" s="207" t="s">
        <v>210</v>
      </c>
    </row>
    <row r="689" spans="1:3" x14ac:dyDescent="0.2">
      <c r="A689" s="207" t="s">
        <v>1541</v>
      </c>
      <c r="B689" s="207" t="s">
        <v>1542</v>
      </c>
      <c r="C689" s="207" t="s">
        <v>124</v>
      </c>
    </row>
    <row r="690" spans="1:3" x14ac:dyDescent="0.2">
      <c r="A690" s="207" t="s">
        <v>1543</v>
      </c>
      <c r="B690" s="207" t="s">
        <v>1544</v>
      </c>
      <c r="C690" s="207" t="s">
        <v>151</v>
      </c>
    </row>
    <row r="691" spans="1:3" x14ac:dyDescent="0.2">
      <c r="A691" s="207" t="s">
        <v>1545</v>
      </c>
      <c r="B691" s="207" t="s">
        <v>1546</v>
      </c>
      <c r="C691" s="207" t="s">
        <v>524</v>
      </c>
    </row>
    <row r="692" spans="1:3" x14ac:dyDescent="0.2">
      <c r="A692" s="207" t="s">
        <v>1547</v>
      </c>
      <c r="B692" s="207" t="s">
        <v>1548</v>
      </c>
      <c r="C692" s="207" t="s">
        <v>157</v>
      </c>
    </row>
    <row r="693" spans="1:3" x14ac:dyDescent="0.2">
      <c r="A693" s="207" t="s">
        <v>1549</v>
      </c>
      <c r="B693" s="207" t="s">
        <v>1550</v>
      </c>
      <c r="C693" s="207" t="s">
        <v>300</v>
      </c>
    </row>
    <row r="694" spans="1:3" x14ac:dyDescent="0.2">
      <c r="A694" s="207" t="s">
        <v>1551</v>
      </c>
      <c r="B694" s="207" t="s">
        <v>1552</v>
      </c>
      <c r="C694" s="207" t="s">
        <v>533</v>
      </c>
    </row>
    <row r="695" spans="1:3" x14ac:dyDescent="0.2">
      <c r="A695" s="207" t="s">
        <v>1553</v>
      </c>
      <c r="B695" s="207" t="s">
        <v>1554</v>
      </c>
      <c r="C695" s="207" t="s">
        <v>438</v>
      </c>
    </row>
    <row r="696" spans="1:3" x14ac:dyDescent="0.2">
      <c r="A696" s="207" t="s">
        <v>1555</v>
      </c>
      <c r="B696" s="207" t="s">
        <v>1556</v>
      </c>
      <c r="C696" s="207" t="s">
        <v>438</v>
      </c>
    </row>
    <row r="697" spans="1:3" x14ac:dyDescent="0.2">
      <c r="A697" s="207" t="s">
        <v>1557</v>
      </c>
      <c r="B697" s="207" t="s">
        <v>1558</v>
      </c>
      <c r="C697" s="207" t="s">
        <v>248</v>
      </c>
    </row>
    <row r="698" spans="1:3" x14ac:dyDescent="0.2">
      <c r="A698" s="207" t="s">
        <v>1559</v>
      </c>
      <c r="B698" s="207" t="s">
        <v>1560</v>
      </c>
      <c r="C698" s="207" t="s">
        <v>151</v>
      </c>
    </row>
    <row r="699" spans="1:3" x14ac:dyDescent="0.2">
      <c r="A699" s="207" t="s">
        <v>1561</v>
      </c>
      <c r="B699" s="207" t="s">
        <v>1562</v>
      </c>
      <c r="C699" s="207" t="s">
        <v>210</v>
      </c>
    </row>
    <row r="700" spans="1:3" x14ac:dyDescent="0.2">
      <c r="A700" s="207" t="s">
        <v>1563</v>
      </c>
      <c r="B700" s="207" t="s">
        <v>1564</v>
      </c>
      <c r="C700" s="207" t="s">
        <v>533</v>
      </c>
    </row>
    <row r="701" spans="1:3" x14ac:dyDescent="0.2">
      <c r="A701" s="207" t="s">
        <v>1565</v>
      </c>
      <c r="B701" s="207" t="s">
        <v>1566</v>
      </c>
      <c r="C701" s="207" t="s">
        <v>154</v>
      </c>
    </row>
    <row r="702" spans="1:3" x14ac:dyDescent="0.2">
      <c r="A702" s="207" t="s">
        <v>1567</v>
      </c>
      <c r="B702" s="207" t="s">
        <v>1568</v>
      </c>
      <c r="C702" s="207" t="s">
        <v>1143</v>
      </c>
    </row>
    <row r="703" spans="1:3" x14ac:dyDescent="0.2">
      <c r="A703" s="207" t="s">
        <v>1569</v>
      </c>
      <c r="B703" s="207" t="s">
        <v>1570</v>
      </c>
      <c r="C703" s="207" t="s">
        <v>1143</v>
      </c>
    </row>
    <row r="704" spans="1:3" x14ac:dyDescent="0.2">
      <c r="A704" s="207" t="s">
        <v>1571</v>
      </c>
      <c r="B704" s="207" t="s">
        <v>1572</v>
      </c>
      <c r="C704" s="207" t="s">
        <v>438</v>
      </c>
    </row>
    <row r="705" spans="1:3" x14ac:dyDescent="0.2">
      <c r="A705" s="207" t="s">
        <v>1573</v>
      </c>
      <c r="B705" s="207" t="s">
        <v>1574</v>
      </c>
      <c r="C705" s="207" t="s">
        <v>419</v>
      </c>
    </row>
    <row r="706" spans="1:3" x14ac:dyDescent="0.2">
      <c r="A706" s="207" t="s">
        <v>1575</v>
      </c>
      <c r="B706" s="207" t="s">
        <v>1576</v>
      </c>
      <c r="C706" s="207" t="s">
        <v>1334</v>
      </c>
    </row>
    <row r="707" spans="1:3" x14ac:dyDescent="0.2">
      <c r="A707" s="207" t="s">
        <v>1577</v>
      </c>
      <c r="B707" s="207" t="s">
        <v>1578</v>
      </c>
      <c r="C707" s="207" t="s">
        <v>869</v>
      </c>
    </row>
    <row r="708" spans="1:3" x14ac:dyDescent="0.2">
      <c r="A708" s="207" t="s">
        <v>1579</v>
      </c>
      <c r="B708" s="207" t="s">
        <v>1580</v>
      </c>
      <c r="C708" s="207" t="s">
        <v>157</v>
      </c>
    </row>
    <row r="709" spans="1:3" x14ac:dyDescent="0.2">
      <c r="A709" s="207" t="s">
        <v>1581</v>
      </c>
      <c r="B709" s="207" t="s">
        <v>1582</v>
      </c>
      <c r="C709" s="207" t="s">
        <v>160</v>
      </c>
    </row>
    <row r="710" spans="1:3" x14ac:dyDescent="0.2">
      <c r="A710" s="207" t="s">
        <v>1583</v>
      </c>
      <c r="B710" s="207" t="s">
        <v>1584</v>
      </c>
      <c r="C710" s="207" t="s">
        <v>160</v>
      </c>
    </row>
    <row r="711" spans="1:3" x14ac:dyDescent="0.2">
      <c r="A711" s="207" t="s">
        <v>1585</v>
      </c>
      <c r="B711" s="207" t="s">
        <v>1586</v>
      </c>
      <c r="C711" s="207" t="s">
        <v>210</v>
      </c>
    </row>
    <row r="712" spans="1:3" x14ac:dyDescent="0.2">
      <c r="A712" s="207" t="s">
        <v>1587</v>
      </c>
      <c r="B712" s="207" t="s">
        <v>1588</v>
      </c>
      <c r="C712" s="207" t="s">
        <v>171</v>
      </c>
    </row>
    <row r="713" spans="1:3" x14ac:dyDescent="0.2">
      <c r="A713" s="207" t="s">
        <v>1589</v>
      </c>
      <c r="B713" s="207" t="s">
        <v>1590</v>
      </c>
      <c r="C713" s="207" t="s">
        <v>174</v>
      </c>
    </row>
    <row r="714" spans="1:3" x14ac:dyDescent="0.2">
      <c r="A714" s="207" t="s">
        <v>1591</v>
      </c>
      <c r="B714" s="207" t="s">
        <v>1592</v>
      </c>
      <c r="C714" s="207" t="s">
        <v>174</v>
      </c>
    </row>
    <row r="715" spans="1:3" x14ac:dyDescent="0.2">
      <c r="A715" s="207" t="s">
        <v>1593</v>
      </c>
      <c r="B715" s="207" t="s">
        <v>1594</v>
      </c>
      <c r="C715" s="207" t="s">
        <v>174</v>
      </c>
    </row>
    <row r="716" spans="1:3" x14ac:dyDescent="0.2">
      <c r="A716" s="207" t="s">
        <v>1595</v>
      </c>
      <c r="B716" s="207" t="s">
        <v>1596</v>
      </c>
      <c r="C716" s="207" t="s">
        <v>438</v>
      </c>
    </row>
    <row r="717" spans="1:3" x14ac:dyDescent="0.2">
      <c r="A717" s="207" t="s">
        <v>1597</v>
      </c>
      <c r="B717" s="207" t="s">
        <v>1598</v>
      </c>
      <c r="C717" s="207" t="s">
        <v>163</v>
      </c>
    </row>
    <row r="718" spans="1:3" x14ac:dyDescent="0.2">
      <c r="A718" s="207" t="s">
        <v>1599</v>
      </c>
      <c r="B718" s="207" t="s">
        <v>1600</v>
      </c>
      <c r="C718" s="207" t="s">
        <v>210</v>
      </c>
    </row>
    <row r="719" spans="1:3" x14ac:dyDescent="0.2">
      <c r="A719" s="207" t="s">
        <v>1601</v>
      </c>
      <c r="B719" s="207" t="s">
        <v>1602</v>
      </c>
      <c r="C719" s="207" t="s">
        <v>210</v>
      </c>
    </row>
    <row r="720" spans="1:3" x14ac:dyDescent="0.2">
      <c r="A720" s="207" t="s">
        <v>1603</v>
      </c>
      <c r="B720" s="207" t="s">
        <v>1604</v>
      </c>
      <c r="C720" s="207" t="s">
        <v>438</v>
      </c>
    </row>
    <row r="721" spans="1:3" x14ac:dyDescent="0.2">
      <c r="A721" s="207" t="s">
        <v>1605</v>
      </c>
      <c r="B721" s="207" t="s">
        <v>1606</v>
      </c>
      <c r="C721" s="207" t="s">
        <v>300</v>
      </c>
    </row>
    <row r="722" spans="1:3" x14ac:dyDescent="0.2">
      <c r="A722" s="207" t="s">
        <v>1607</v>
      </c>
      <c r="B722" s="207" t="s">
        <v>1608</v>
      </c>
      <c r="C722" s="207" t="s">
        <v>300</v>
      </c>
    </row>
    <row r="723" spans="1:3" x14ac:dyDescent="0.2">
      <c r="A723" s="207" t="s">
        <v>1609</v>
      </c>
      <c r="B723" s="207" t="s">
        <v>1610</v>
      </c>
      <c r="C723" s="207" t="s">
        <v>300</v>
      </c>
    </row>
    <row r="724" spans="1:3" x14ac:dyDescent="0.2">
      <c r="A724" s="207" t="s">
        <v>1611</v>
      </c>
      <c r="B724" s="207" t="s">
        <v>1612</v>
      </c>
      <c r="C724" s="207" t="s">
        <v>300</v>
      </c>
    </row>
    <row r="725" spans="1:3" x14ac:dyDescent="0.2">
      <c r="A725" s="207" t="s">
        <v>1613</v>
      </c>
      <c r="B725" s="207" t="s">
        <v>1614</v>
      </c>
      <c r="C725" s="207" t="s">
        <v>1143</v>
      </c>
    </row>
    <row r="726" spans="1:3" x14ac:dyDescent="0.2">
      <c r="A726" s="207" t="s">
        <v>1615</v>
      </c>
      <c r="B726" s="207" t="s">
        <v>1616</v>
      </c>
      <c r="C726" s="207" t="s">
        <v>227</v>
      </c>
    </row>
    <row r="727" spans="1:3" x14ac:dyDescent="0.2">
      <c r="A727" s="207" t="s">
        <v>1617</v>
      </c>
      <c r="B727" s="207" t="s">
        <v>1618</v>
      </c>
      <c r="C727" s="207" t="s">
        <v>227</v>
      </c>
    </row>
    <row r="728" spans="1:3" x14ac:dyDescent="0.2">
      <c r="A728" s="207" t="s">
        <v>1619</v>
      </c>
      <c r="B728" s="207" t="s">
        <v>1620</v>
      </c>
      <c r="C728" s="207" t="s">
        <v>203</v>
      </c>
    </row>
    <row r="729" spans="1:3" x14ac:dyDescent="0.2">
      <c r="A729" s="207" t="s">
        <v>1621</v>
      </c>
      <c r="B729" s="207" t="s">
        <v>1622</v>
      </c>
      <c r="C729" s="207" t="s">
        <v>151</v>
      </c>
    </row>
    <row r="730" spans="1:3" x14ac:dyDescent="0.2">
      <c r="A730" s="207" t="s">
        <v>1623</v>
      </c>
      <c r="B730" s="207" t="s">
        <v>1624</v>
      </c>
      <c r="C730" s="207" t="s">
        <v>151</v>
      </c>
    </row>
    <row r="731" spans="1:3" x14ac:dyDescent="0.2">
      <c r="A731" s="207" t="s">
        <v>1625</v>
      </c>
      <c r="B731" s="207" t="s">
        <v>1626</v>
      </c>
      <c r="C731" s="207" t="s">
        <v>533</v>
      </c>
    </row>
    <row r="732" spans="1:3" x14ac:dyDescent="0.2">
      <c r="A732" s="207" t="s">
        <v>1627</v>
      </c>
      <c r="B732" s="207" t="s">
        <v>1628</v>
      </c>
      <c r="C732" s="207" t="s">
        <v>300</v>
      </c>
    </row>
    <row r="733" spans="1:3" x14ac:dyDescent="0.2">
      <c r="A733" s="207" t="s">
        <v>1629</v>
      </c>
      <c r="B733" s="207" t="s">
        <v>1630</v>
      </c>
      <c r="C733" s="207" t="s">
        <v>416</v>
      </c>
    </row>
    <row r="734" spans="1:3" x14ac:dyDescent="0.2">
      <c r="A734" s="207" t="s">
        <v>1631</v>
      </c>
      <c r="B734" s="207" t="s">
        <v>1632</v>
      </c>
      <c r="C734" s="207" t="s">
        <v>248</v>
      </c>
    </row>
    <row r="735" spans="1:3" x14ac:dyDescent="0.2">
      <c r="A735" s="207" t="s">
        <v>1633</v>
      </c>
      <c r="B735" s="207" t="s">
        <v>1634</v>
      </c>
      <c r="C735" s="207" t="s">
        <v>248</v>
      </c>
    </row>
    <row r="736" spans="1:3" x14ac:dyDescent="0.2">
      <c r="A736" s="207" t="s">
        <v>1635</v>
      </c>
      <c r="B736" s="207" t="s">
        <v>1636</v>
      </c>
      <c r="C736" s="207" t="s">
        <v>163</v>
      </c>
    </row>
    <row r="737" spans="1:3" x14ac:dyDescent="0.2">
      <c r="A737" s="207" t="s">
        <v>1637</v>
      </c>
      <c r="B737" s="207" t="s">
        <v>1638</v>
      </c>
      <c r="C737" s="207" t="s">
        <v>163</v>
      </c>
    </row>
    <row r="738" spans="1:3" x14ac:dyDescent="0.2">
      <c r="A738" s="207" t="s">
        <v>1639</v>
      </c>
      <c r="B738" s="207" t="s">
        <v>1640</v>
      </c>
      <c r="C738" s="207" t="s">
        <v>163</v>
      </c>
    </row>
    <row r="739" spans="1:3" x14ac:dyDescent="0.2">
      <c r="A739" s="207" t="s">
        <v>1641</v>
      </c>
      <c r="B739" s="207" t="s">
        <v>1642</v>
      </c>
      <c r="C739" s="207" t="s">
        <v>163</v>
      </c>
    </row>
    <row r="740" spans="1:3" x14ac:dyDescent="0.2">
      <c r="A740" s="207" t="s">
        <v>1643</v>
      </c>
      <c r="B740" s="207" t="s">
        <v>1644</v>
      </c>
      <c r="C740" s="207" t="s">
        <v>157</v>
      </c>
    </row>
    <row r="741" spans="1:3" x14ac:dyDescent="0.2">
      <c r="A741" s="207" t="s">
        <v>1645</v>
      </c>
      <c r="B741" s="207" t="s">
        <v>1646</v>
      </c>
      <c r="C741" s="207" t="s">
        <v>121</v>
      </c>
    </row>
    <row r="742" spans="1:3" x14ac:dyDescent="0.2">
      <c r="A742" s="207" t="s">
        <v>1647</v>
      </c>
      <c r="B742" s="207" t="s">
        <v>1648</v>
      </c>
      <c r="C742" s="207" t="s">
        <v>286</v>
      </c>
    </row>
    <row r="743" spans="1:3" x14ac:dyDescent="0.2">
      <c r="A743" s="207" t="s">
        <v>1649</v>
      </c>
      <c r="B743" s="207" t="s">
        <v>1650</v>
      </c>
      <c r="C743" s="207" t="s">
        <v>1143</v>
      </c>
    </row>
    <row r="744" spans="1:3" x14ac:dyDescent="0.2">
      <c r="A744" s="207" t="s">
        <v>1651</v>
      </c>
      <c r="B744" s="207" t="s">
        <v>1652</v>
      </c>
      <c r="C744" s="207" t="s">
        <v>524</v>
      </c>
    </row>
    <row r="745" spans="1:3" x14ac:dyDescent="0.2">
      <c r="A745" s="207" t="s">
        <v>1653</v>
      </c>
      <c r="B745" s="207" t="s">
        <v>1654</v>
      </c>
      <c r="C745" s="207" t="s">
        <v>300</v>
      </c>
    </row>
    <row r="746" spans="1:3" x14ac:dyDescent="0.2">
      <c r="A746" s="207" t="s">
        <v>1655</v>
      </c>
      <c r="B746" s="207" t="s">
        <v>1656</v>
      </c>
      <c r="C746" s="207" t="s">
        <v>300</v>
      </c>
    </row>
    <row r="747" spans="1:3" x14ac:dyDescent="0.2">
      <c r="A747" s="207" t="s">
        <v>1657</v>
      </c>
      <c r="B747" s="207" t="s">
        <v>1658</v>
      </c>
      <c r="C747" s="207" t="s">
        <v>300</v>
      </c>
    </row>
    <row r="748" spans="1:3" x14ac:dyDescent="0.2">
      <c r="A748" s="207" t="s">
        <v>1659</v>
      </c>
      <c r="B748" s="207" t="s">
        <v>1660</v>
      </c>
      <c r="C748" s="207" t="s">
        <v>300</v>
      </c>
    </row>
    <row r="749" spans="1:3" x14ac:dyDescent="0.2">
      <c r="A749" s="207" t="s">
        <v>1661</v>
      </c>
      <c r="B749" s="207" t="s">
        <v>1662</v>
      </c>
      <c r="C749" s="207" t="s">
        <v>300</v>
      </c>
    </row>
    <row r="750" spans="1:3" x14ac:dyDescent="0.2">
      <c r="A750" s="207" t="s">
        <v>1663</v>
      </c>
      <c r="B750" s="207" t="s">
        <v>1664</v>
      </c>
      <c r="C750" s="207" t="s">
        <v>353</v>
      </c>
    </row>
    <row r="751" spans="1:3" x14ac:dyDescent="0.2">
      <c r="A751" s="207" t="s">
        <v>1665</v>
      </c>
      <c r="B751" s="207" t="s">
        <v>1666</v>
      </c>
      <c r="C751" s="207" t="s">
        <v>1143</v>
      </c>
    </row>
    <row r="752" spans="1:3" x14ac:dyDescent="0.2">
      <c r="A752" s="207" t="s">
        <v>1667</v>
      </c>
      <c r="B752" s="207" t="s">
        <v>1668</v>
      </c>
      <c r="C752" s="207" t="s">
        <v>1143</v>
      </c>
    </row>
    <row r="753" spans="1:3" x14ac:dyDescent="0.2">
      <c r="A753" s="207" t="s">
        <v>1669</v>
      </c>
      <c r="B753" s="207" t="s">
        <v>1670</v>
      </c>
      <c r="C753" s="207" t="s">
        <v>416</v>
      </c>
    </row>
    <row r="754" spans="1:3" x14ac:dyDescent="0.2">
      <c r="A754" s="207" t="s">
        <v>1671</v>
      </c>
      <c r="B754" s="207" t="s">
        <v>1672</v>
      </c>
      <c r="C754" s="207" t="s">
        <v>416</v>
      </c>
    </row>
    <row r="755" spans="1:3" x14ac:dyDescent="0.2">
      <c r="A755" s="207" t="s">
        <v>1673</v>
      </c>
      <c r="B755" s="207" t="s">
        <v>1674</v>
      </c>
      <c r="C755" s="207" t="s">
        <v>533</v>
      </c>
    </row>
    <row r="756" spans="1:3" x14ac:dyDescent="0.2">
      <c r="A756" s="207" t="s">
        <v>1675</v>
      </c>
      <c r="B756" s="207" t="s">
        <v>1676</v>
      </c>
      <c r="C756" s="207" t="s">
        <v>151</v>
      </c>
    </row>
    <row r="757" spans="1:3" x14ac:dyDescent="0.2">
      <c r="A757" s="207" t="s">
        <v>1677</v>
      </c>
      <c r="B757" s="207" t="s">
        <v>1678</v>
      </c>
      <c r="C757" s="207" t="s">
        <v>121</v>
      </c>
    </row>
    <row r="758" spans="1:3" x14ac:dyDescent="0.2">
      <c r="A758" s="207" t="s">
        <v>1679</v>
      </c>
      <c r="B758" s="207" t="s">
        <v>1680</v>
      </c>
      <c r="C758" s="207" t="s">
        <v>416</v>
      </c>
    </row>
    <row r="759" spans="1:3" x14ac:dyDescent="0.2">
      <c r="A759" s="207" t="s">
        <v>1681</v>
      </c>
      <c r="B759" s="207" t="s">
        <v>1682</v>
      </c>
      <c r="C759" s="207" t="s">
        <v>151</v>
      </c>
    </row>
    <row r="760" spans="1:3" x14ac:dyDescent="0.2">
      <c r="A760" s="207" t="s">
        <v>1683</v>
      </c>
      <c r="B760" s="207" t="s">
        <v>1684</v>
      </c>
      <c r="C760" s="207" t="s">
        <v>151</v>
      </c>
    </row>
    <row r="761" spans="1:3" x14ac:dyDescent="0.2">
      <c r="A761" s="207" t="s">
        <v>1685</v>
      </c>
      <c r="B761" s="207" t="s">
        <v>1686</v>
      </c>
      <c r="C761" s="207" t="s">
        <v>533</v>
      </c>
    </row>
    <row r="762" spans="1:3" x14ac:dyDescent="0.2">
      <c r="A762" s="207" t="s">
        <v>1687</v>
      </c>
      <c r="B762" s="207" t="s">
        <v>1688</v>
      </c>
      <c r="C762" s="207" t="s">
        <v>180</v>
      </c>
    </row>
    <row r="763" spans="1:3" x14ac:dyDescent="0.2">
      <c r="A763" s="207" t="s">
        <v>1689</v>
      </c>
      <c r="B763" s="207" t="s">
        <v>1690</v>
      </c>
      <c r="C763" s="207" t="s">
        <v>438</v>
      </c>
    </row>
    <row r="764" spans="1:3" x14ac:dyDescent="0.2">
      <c r="A764" s="207" t="s">
        <v>1691</v>
      </c>
      <c r="B764" s="207" t="s">
        <v>1692</v>
      </c>
      <c r="C764" s="207" t="s">
        <v>221</v>
      </c>
    </row>
    <row r="765" spans="1:3" x14ac:dyDescent="0.2">
      <c r="A765" s="207" t="s">
        <v>1693</v>
      </c>
      <c r="B765" s="207" t="s">
        <v>1694</v>
      </c>
      <c r="C765" s="207" t="s">
        <v>210</v>
      </c>
    </row>
    <row r="766" spans="1:3" x14ac:dyDescent="0.2">
      <c r="A766" s="207" t="s">
        <v>1695</v>
      </c>
      <c r="B766" s="207" t="s">
        <v>1696</v>
      </c>
      <c r="C766" s="207" t="s">
        <v>160</v>
      </c>
    </row>
    <row r="767" spans="1:3" x14ac:dyDescent="0.2">
      <c r="A767" s="207" t="s">
        <v>1697</v>
      </c>
      <c r="B767" s="207" t="s">
        <v>1698</v>
      </c>
      <c r="C767" s="207" t="s">
        <v>160</v>
      </c>
    </row>
    <row r="768" spans="1:3" x14ac:dyDescent="0.2">
      <c r="A768" s="207" t="s">
        <v>1699</v>
      </c>
      <c r="B768" s="207" t="s">
        <v>1700</v>
      </c>
      <c r="C768" s="207" t="s">
        <v>160</v>
      </c>
    </row>
    <row r="769" spans="1:3" x14ac:dyDescent="0.2">
      <c r="A769" s="207" t="s">
        <v>1701</v>
      </c>
      <c r="B769" s="207" t="s">
        <v>1702</v>
      </c>
      <c r="C769" s="207" t="s">
        <v>221</v>
      </c>
    </row>
    <row r="770" spans="1:3" x14ac:dyDescent="0.2">
      <c r="A770" s="207" t="s">
        <v>1703</v>
      </c>
      <c r="B770" s="207" t="s">
        <v>1704</v>
      </c>
      <c r="C770" s="207" t="s">
        <v>151</v>
      </c>
    </row>
    <row r="771" spans="1:3" x14ac:dyDescent="0.2">
      <c r="A771" s="207" t="s">
        <v>1705</v>
      </c>
      <c r="B771" s="207" t="s">
        <v>1706</v>
      </c>
      <c r="C771" s="207" t="s">
        <v>163</v>
      </c>
    </row>
    <row r="772" spans="1:3" x14ac:dyDescent="0.2">
      <c r="A772" s="207" t="s">
        <v>1707</v>
      </c>
      <c r="B772" s="207" t="s">
        <v>1708</v>
      </c>
      <c r="C772" s="207" t="s">
        <v>463</v>
      </c>
    </row>
    <row r="773" spans="1:3" x14ac:dyDescent="0.2">
      <c r="A773" s="207" t="s">
        <v>1709</v>
      </c>
      <c r="B773" s="207" t="s">
        <v>1710</v>
      </c>
      <c r="C773" s="207" t="s">
        <v>463</v>
      </c>
    </row>
    <row r="774" spans="1:3" x14ac:dyDescent="0.2">
      <c r="A774" s="207" t="s">
        <v>1711</v>
      </c>
      <c r="B774" s="207" t="s">
        <v>1712</v>
      </c>
      <c r="C774" s="207" t="s">
        <v>1143</v>
      </c>
    </row>
    <row r="775" spans="1:3" x14ac:dyDescent="0.2">
      <c r="A775" s="207" t="s">
        <v>1713</v>
      </c>
      <c r="B775" s="207" t="s">
        <v>1714</v>
      </c>
      <c r="C775" s="207" t="s">
        <v>1143</v>
      </c>
    </row>
    <row r="776" spans="1:3" x14ac:dyDescent="0.2">
      <c r="A776" s="207" t="s">
        <v>1715</v>
      </c>
      <c r="B776" s="207" t="s">
        <v>1716</v>
      </c>
      <c r="C776" s="207" t="s">
        <v>438</v>
      </c>
    </row>
    <row r="777" spans="1:3" x14ac:dyDescent="0.2">
      <c r="A777" s="207" t="s">
        <v>1717</v>
      </c>
      <c r="B777" s="207" t="s">
        <v>1718</v>
      </c>
      <c r="C777" s="207" t="s">
        <v>775</v>
      </c>
    </row>
    <row r="778" spans="1:3" x14ac:dyDescent="0.2">
      <c r="A778" s="207" t="s">
        <v>1719</v>
      </c>
      <c r="B778" s="207" t="s">
        <v>1720</v>
      </c>
      <c r="C778" s="207" t="s">
        <v>171</v>
      </c>
    </row>
    <row r="779" spans="1:3" x14ac:dyDescent="0.2">
      <c r="A779" s="207" t="s">
        <v>1721</v>
      </c>
      <c r="B779" s="207" t="s">
        <v>1722</v>
      </c>
      <c r="C779" s="207" t="s">
        <v>533</v>
      </c>
    </row>
    <row r="780" spans="1:3" x14ac:dyDescent="0.2">
      <c r="A780" s="207" t="s">
        <v>1723</v>
      </c>
      <c r="B780" s="207" t="s">
        <v>1724</v>
      </c>
      <c r="C780" s="207" t="s">
        <v>210</v>
      </c>
    </row>
    <row r="781" spans="1:3" x14ac:dyDescent="0.2">
      <c r="A781" s="207" t="s">
        <v>1725</v>
      </c>
      <c r="B781" s="207" t="s">
        <v>1726</v>
      </c>
      <c r="C781" s="207" t="s">
        <v>210</v>
      </c>
    </row>
    <row r="782" spans="1:3" x14ac:dyDescent="0.2">
      <c r="A782" s="207" t="s">
        <v>1727</v>
      </c>
      <c r="B782" s="207" t="s">
        <v>1728</v>
      </c>
      <c r="C782" s="207" t="s">
        <v>210</v>
      </c>
    </row>
    <row r="783" spans="1:3" x14ac:dyDescent="0.2">
      <c r="A783" s="207" t="s">
        <v>1729</v>
      </c>
      <c r="B783" s="207" t="s">
        <v>1730</v>
      </c>
      <c r="C783" s="207" t="s">
        <v>163</v>
      </c>
    </row>
    <row r="784" spans="1:3" x14ac:dyDescent="0.2">
      <c r="A784" s="207" t="s">
        <v>1731</v>
      </c>
      <c r="B784" s="207" t="s">
        <v>1732</v>
      </c>
      <c r="C784" s="207" t="s">
        <v>210</v>
      </c>
    </row>
    <row r="785" spans="1:3" x14ac:dyDescent="0.2">
      <c r="A785" s="207" t="s">
        <v>1733</v>
      </c>
      <c r="B785" s="207" t="s">
        <v>1734</v>
      </c>
      <c r="C785" s="207" t="s">
        <v>180</v>
      </c>
    </row>
    <row r="786" spans="1:3" x14ac:dyDescent="0.2">
      <c r="A786" s="207" t="s">
        <v>1735</v>
      </c>
      <c r="B786" s="207" t="s">
        <v>1736</v>
      </c>
      <c r="C786" s="207" t="s">
        <v>180</v>
      </c>
    </row>
    <row r="787" spans="1:3" x14ac:dyDescent="0.2">
      <c r="A787" s="207" t="s">
        <v>1737</v>
      </c>
      <c r="B787" s="207" t="s">
        <v>1738</v>
      </c>
      <c r="C787" s="207" t="s">
        <v>163</v>
      </c>
    </row>
    <row r="788" spans="1:3" x14ac:dyDescent="0.2">
      <c r="A788" s="207" t="s">
        <v>1739</v>
      </c>
      <c r="B788" s="207" t="s">
        <v>1740</v>
      </c>
      <c r="C788" s="207" t="s">
        <v>1143</v>
      </c>
    </row>
    <row r="789" spans="1:3" x14ac:dyDescent="0.2">
      <c r="A789" s="207" t="s">
        <v>1741</v>
      </c>
      <c r="B789" s="207" t="s">
        <v>1742</v>
      </c>
      <c r="C789" s="207" t="s">
        <v>1143</v>
      </c>
    </row>
    <row r="790" spans="1:3" x14ac:dyDescent="0.2">
      <c r="A790" s="207" t="s">
        <v>1743</v>
      </c>
      <c r="B790" s="207" t="s">
        <v>1744</v>
      </c>
      <c r="C790" s="207" t="s">
        <v>1143</v>
      </c>
    </row>
    <row r="791" spans="1:3" x14ac:dyDescent="0.2">
      <c r="A791" s="207" t="s">
        <v>1745</v>
      </c>
      <c r="B791" s="207" t="s">
        <v>1746</v>
      </c>
      <c r="C791" s="207" t="s">
        <v>1143</v>
      </c>
    </row>
    <row r="792" spans="1:3" x14ac:dyDescent="0.2">
      <c r="A792" s="207" t="s">
        <v>1747</v>
      </c>
      <c r="B792" s="207" t="s">
        <v>1748</v>
      </c>
      <c r="C792" s="207" t="s">
        <v>146</v>
      </c>
    </row>
    <row r="793" spans="1:3" x14ac:dyDescent="0.2">
      <c r="A793" s="207" t="s">
        <v>1749</v>
      </c>
      <c r="B793" s="207" t="s">
        <v>1750</v>
      </c>
      <c r="C793" s="207" t="s">
        <v>146</v>
      </c>
    </row>
    <row r="794" spans="1:3" x14ac:dyDescent="0.2">
      <c r="A794" s="207" t="s">
        <v>1751</v>
      </c>
      <c r="B794" s="207" t="s">
        <v>1752</v>
      </c>
      <c r="C794" s="207" t="s">
        <v>374</v>
      </c>
    </row>
    <row r="795" spans="1:3" x14ac:dyDescent="0.2">
      <c r="A795" s="207" t="s">
        <v>1753</v>
      </c>
      <c r="B795" s="207" t="s">
        <v>1754</v>
      </c>
      <c r="C795" s="207" t="s">
        <v>736</v>
      </c>
    </row>
    <row r="796" spans="1:3" x14ac:dyDescent="0.2">
      <c r="A796" s="207" t="s">
        <v>1755</v>
      </c>
      <c r="B796" s="207" t="s">
        <v>1756</v>
      </c>
      <c r="C796" s="207" t="s">
        <v>736</v>
      </c>
    </row>
    <row r="797" spans="1:3" x14ac:dyDescent="0.2">
      <c r="A797" s="207" t="s">
        <v>1757</v>
      </c>
      <c r="B797" s="207" t="s">
        <v>1758</v>
      </c>
      <c r="C797" s="207" t="s">
        <v>300</v>
      </c>
    </row>
    <row r="798" spans="1:3" x14ac:dyDescent="0.2">
      <c r="A798" s="207" t="s">
        <v>1759</v>
      </c>
      <c r="B798" s="207" t="s">
        <v>1760</v>
      </c>
      <c r="C798" s="207" t="s">
        <v>300</v>
      </c>
    </row>
    <row r="799" spans="1:3" x14ac:dyDescent="0.2">
      <c r="A799" s="207" t="s">
        <v>1761</v>
      </c>
      <c r="B799" s="207" t="s">
        <v>1762</v>
      </c>
      <c r="C799" s="207" t="s">
        <v>300</v>
      </c>
    </row>
    <row r="800" spans="1:3" x14ac:dyDescent="0.2">
      <c r="A800" s="207" t="s">
        <v>1763</v>
      </c>
      <c r="B800" s="207" t="s">
        <v>1764</v>
      </c>
      <c r="C800" s="207" t="s">
        <v>300</v>
      </c>
    </row>
    <row r="801" spans="1:3" x14ac:dyDescent="0.2">
      <c r="A801" s="207" t="s">
        <v>1765</v>
      </c>
      <c r="B801" s="207" t="s">
        <v>1766</v>
      </c>
      <c r="C801" s="207" t="s">
        <v>386</v>
      </c>
    </row>
    <row r="802" spans="1:3" x14ac:dyDescent="0.2">
      <c r="A802" s="207" t="s">
        <v>1767</v>
      </c>
      <c r="B802" s="207" t="s">
        <v>1768</v>
      </c>
      <c r="C802" s="207" t="s">
        <v>736</v>
      </c>
    </row>
    <row r="803" spans="1:3" x14ac:dyDescent="0.2">
      <c r="A803" s="207" t="s">
        <v>1769</v>
      </c>
      <c r="B803" s="207" t="s">
        <v>1770</v>
      </c>
      <c r="C803" s="207" t="s">
        <v>253</v>
      </c>
    </row>
    <row r="804" spans="1:3" x14ac:dyDescent="0.2">
      <c r="A804" s="207" t="s">
        <v>1771</v>
      </c>
      <c r="B804" s="207" t="s">
        <v>1772</v>
      </c>
      <c r="C804" s="207" t="s">
        <v>203</v>
      </c>
    </row>
    <row r="805" spans="1:3" x14ac:dyDescent="0.2">
      <c r="A805" s="207" t="s">
        <v>1773</v>
      </c>
      <c r="B805" s="207" t="s">
        <v>1774</v>
      </c>
      <c r="C805" s="207" t="s">
        <v>736</v>
      </c>
    </row>
    <row r="806" spans="1:3" x14ac:dyDescent="0.2">
      <c r="A806" s="207" t="s">
        <v>1775</v>
      </c>
      <c r="B806" s="207" t="s">
        <v>1776</v>
      </c>
      <c r="C806" s="207" t="s">
        <v>736</v>
      </c>
    </row>
    <row r="807" spans="1:3" x14ac:dyDescent="0.2">
      <c r="A807" s="207" t="s">
        <v>1777</v>
      </c>
      <c r="B807" s="207" t="s">
        <v>1778</v>
      </c>
      <c r="C807" s="207" t="s">
        <v>736</v>
      </c>
    </row>
    <row r="808" spans="1:3" x14ac:dyDescent="0.2">
      <c r="A808" s="207" t="s">
        <v>1779</v>
      </c>
      <c r="B808" s="207" t="s">
        <v>1780</v>
      </c>
      <c r="C808" s="207" t="s">
        <v>702</v>
      </c>
    </row>
    <row r="809" spans="1:3" x14ac:dyDescent="0.2">
      <c r="A809" s="207" t="s">
        <v>1781</v>
      </c>
      <c r="B809" s="207" t="s">
        <v>1782</v>
      </c>
      <c r="C809" s="207" t="s">
        <v>163</v>
      </c>
    </row>
    <row r="810" spans="1:3" x14ac:dyDescent="0.2">
      <c r="A810" s="207" t="s">
        <v>1783</v>
      </c>
      <c r="B810" s="207" t="s">
        <v>1784</v>
      </c>
      <c r="C810" s="207" t="s">
        <v>163</v>
      </c>
    </row>
    <row r="811" spans="1:3" x14ac:dyDescent="0.2">
      <c r="A811" s="207" t="s">
        <v>1785</v>
      </c>
      <c r="B811" s="207" t="s">
        <v>1786</v>
      </c>
      <c r="C811" s="207" t="s">
        <v>291</v>
      </c>
    </row>
    <row r="812" spans="1:3" x14ac:dyDescent="0.2">
      <c r="A812" s="207" t="s">
        <v>1787</v>
      </c>
      <c r="B812" s="207" t="s">
        <v>1788</v>
      </c>
      <c r="C812" s="207" t="s">
        <v>291</v>
      </c>
    </row>
    <row r="813" spans="1:3" x14ac:dyDescent="0.2">
      <c r="A813" s="207" t="s">
        <v>1789</v>
      </c>
      <c r="B813" s="207" t="s">
        <v>1790</v>
      </c>
      <c r="C813" s="207" t="s">
        <v>702</v>
      </c>
    </row>
    <row r="814" spans="1:3" x14ac:dyDescent="0.2">
      <c r="A814" s="207" t="s">
        <v>1791</v>
      </c>
      <c r="B814" s="207" t="s">
        <v>1792</v>
      </c>
      <c r="C814" s="207" t="s">
        <v>157</v>
      </c>
    </row>
    <row r="815" spans="1:3" x14ac:dyDescent="0.2">
      <c r="A815" s="207" t="s">
        <v>1793</v>
      </c>
      <c r="B815" s="207" t="s">
        <v>1794</v>
      </c>
      <c r="C815" s="207" t="s">
        <v>221</v>
      </c>
    </row>
    <row r="816" spans="1:3" x14ac:dyDescent="0.2">
      <c r="A816" s="207" t="s">
        <v>1795</v>
      </c>
      <c r="B816" s="207" t="s">
        <v>1796</v>
      </c>
      <c r="C816" s="207" t="s">
        <v>221</v>
      </c>
    </row>
    <row r="817" spans="1:3" x14ac:dyDescent="0.2">
      <c r="A817" s="207" t="s">
        <v>1797</v>
      </c>
      <c r="B817" s="207" t="s">
        <v>1798</v>
      </c>
      <c r="C817" s="207" t="s">
        <v>221</v>
      </c>
    </row>
    <row r="818" spans="1:3" x14ac:dyDescent="0.2">
      <c r="A818" s="207" t="s">
        <v>1799</v>
      </c>
      <c r="B818" s="207" t="s">
        <v>1800</v>
      </c>
      <c r="C818" s="207" t="s">
        <v>180</v>
      </c>
    </row>
    <row r="819" spans="1:3" x14ac:dyDescent="0.2">
      <c r="A819" s="207" t="s">
        <v>1801</v>
      </c>
      <c r="B819" s="207" t="s">
        <v>1802</v>
      </c>
      <c r="C819" s="207" t="s">
        <v>533</v>
      </c>
    </row>
    <row r="820" spans="1:3" x14ac:dyDescent="0.2">
      <c r="A820" s="207" t="s">
        <v>1803</v>
      </c>
      <c r="B820" s="207" t="s">
        <v>1804</v>
      </c>
      <c r="C820" s="207" t="s">
        <v>533</v>
      </c>
    </row>
    <row r="821" spans="1:3" x14ac:dyDescent="0.2">
      <c r="A821" s="207" t="s">
        <v>1805</v>
      </c>
      <c r="B821" s="207" t="s">
        <v>1806</v>
      </c>
      <c r="C821" s="207" t="s">
        <v>533</v>
      </c>
    </row>
    <row r="822" spans="1:3" x14ac:dyDescent="0.2">
      <c r="A822" s="207" t="s">
        <v>1807</v>
      </c>
      <c r="B822" s="207" t="s">
        <v>1808</v>
      </c>
      <c r="C822" s="207" t="s">
        <v>533</v>
      </c>
    </row>
    <row r="823" spans="1:3" x14ac:dyDescent="0.2">
      <c r="A823" s="207" t="s">
        <v>1809</v>
      </c>
      <c r="B823" s="207" t="s">
        <v>1810</v>
      </c>
      <c r="C823" s="207" t="s">
        <v>533</v>
      </c>
    </row>
    <row r="824" spans="1:3" x14ac:dyDescent="0.2">
      <c r="A824" s="207" t="s">
        <v>1811</v>
      </c>
      <c r="B824" s="207" t="s">
        <v>1812</v>
      </c>
      <c r="C824" s="207" t="s">
        <v>733</v>
      </c>
    </row>
    <row r="825" spans="1:3" x14ac:dyDescent="0.2">
      <c r="A825" s="207" t="s">
        <v>1813</v>
      </c>
      <c r="B825" s="207" t="s">
        <v>1814</v>
      </c>
      <c r="C825" s="207" t="s">
        <v>221</v>
      </c>
    </row>
    <row r="826" spans="1:3" x14ac:dyDescent="0.2">
      <c r="A826" s="207" t="s">
        <v>1815</v>
      </c>
      <c r="B826" s="207" t="s">
        <v>1816</v>
      </c>
      <c r="C826" s="207" t="s">
        <v>268</v>
      </c>
    </row>
    <row r="827" spans="1:3" x14ac:dyDescent="0.2">
      <c r="A827" s="207" t="s">
        <v>1817</v>
      </c>
      <c r="B827" s="207" t="s">
        <v>1818</v>
      </c>
      <c r="C827" s="207" t="s">
        <v>221</v>
      </c>
    </row>
    <row r="828" spans="1:3" x14ac:dyDescent="0.2">
      <c r="A828" s="207" t="s">
        <v>1819</v>
      </c>
      <c r="B828" s="207" t="s">
        <v>1820</v>
      </c>
      <c r="C828" s="207" t="s">
        <v>560</v>
      </c>
    </row>
    <row r="829" spans="1:3" x14ac:dyDescent="0.2">
      <c r="A829" s="207" t="s">
        <v>1821</v>
      </c>
      <c r="B829" s="207" t="s">
        <v>1822</v>
      </c>
      <c r="C829" s="207" t="s">
        <v>560</v>
      </c>
    </row>
    <row r="830" spans="1:3" x14ac:dyDescent="0.2">
      <c r="A830" s="207" t="s">
        <v>1823</v>
      </c>
      <c r="B830" s="207" t="s">
        <v>1824</v>
      </c>
      <c r="C830" s="207" t="s">
        <v>227</v>
      </c>
    </row>
    <row r="831" spans="1:3" x14ac:dyDescent="0.2">
      <c r="A831" s="207" t="s">
        <v>1825</v>
      </c>
      <c r="B831" s="207" t="s">
        <v>1826</v>
      </c>
      <c r="C831" s="207" t="s">
        <v>221</v>
      </c>
    </row>
    <row r="832" spans="1:3" x14ac:dyDescent="0.2">
      <c r="A832" s="207" t="s">
        <v>1827</v>
      </c>
      <c r="B832" s="207" t="s">
        <v>1828</v>
      </c>
      <c r="C832" s="207" t="s">
        <v>157</v>
      </c>
    </row>
    <row r="833" spans="1:3" x14ac:dyDescent="0.2">
      <c r="A833" s="207" t="s">
        <v>1829</v>
      </c>
      <c r="B833" s="207" t="s">
        <v>1830</v>
      </c>
      <c r="C833" s="207" t="s">
        <v>157</v>
      </c>
    </row>
    <row r="834" spans="1:3" x14ac:dyDescent="0.2">
      <c r="A834" s="207" t="s">
        <v>1831</v>
      </c>
      <c r="B834" s="207" t="s">
        <v>1832</v>
      </c>
      <c r="C834" s="207" t="s">
        <v>157</v>
      </c>
    </row>
    <row r="835" spans="1:3" x14ac:dyDescent="0.2">
      <c r="A835" s="207" t="s">
        <v>1833</v>
      </c>
      <c r="B835" s="207" t="s">
        <v>1834</v>
      </c>
      <c r="C835" s="207" t="s">
        <v>621</v>
      </c>
    </row>
    <row r="836" spans="1:3" x14ac:dyDescent="0.2">
      <c r="A836" s="207" t="s">
        <v>1835</v>
      </c>
      <c r="B836" s="207" t="s">
        <v>1836</v>
      </c>
      <c r="C836" s="207" t="s">
        <v>621</v>
      </c>
    </row>
    <row r="837" spans="1:3" x14ac:dyDescent="0.2">
      <c r="A837" s="207" t="s">
        <v>1837</v>
      </c>
      <c r="B837" s="207" t="s">
        <v>1838</v>
      </c>
      <c r="C837" s="207" t="s">
        <v>702</v>
      </c>
    </row>
    <row r="838" spans="1:3" x14ac:dyDescent="0.2">
      <c r="A838" s="207" t="s">
        <v>1839</v>
      </c>
      <c r="B838" s="207" t="s">
        <v>1840</v>
      </c>
      <c r="C838" s="207" t="s">
        <v>621</v>
      </c>
    </row>
    <row r="839" spans="1:3" x14ac:dyDescent="0.2">
      <c r="A839" s="207" t="s">
        <v>1841</v>
      </c>
      <c r="B839" s="207" t="s">
        <v>1842</v>
      </c>
      <c r="C839" s="207" t="s">
        <v>621</v>
      </c>
    </row>
    <row r="840" spans="1:3" x14ac:dyDescent="0.2">
      <c r="A840" s="207" t="s">
        <v>1843</v>
      </c>
      <c r="B840" s="207" t="s">
        <v>1844</v>
      </c>
      <c r="C840" s="207" t="s">
        <v>736</v>
      </c>
    </row>
    <row r="841" spans="1:3" x14ac:dyDescent="0.2">
      <c r="A841" s="207" t="s">
        <v>1845</v>
      </c>
      <c r="B841" s="207" t="s">
        <v>1846</v>
      </c>
      <c r="C841" s="207" t="s">
        <v>174</v>
      </c>
    </row>
    <row r="842" spans="1:3" x14ac:dyDescent="0.2">
      <c r="A842" s="207" t="s">
        <v>1847</v>
      </c>
      <c r="B842" s="207" t="s">
        <v>1848</v>
      </c>
      <c r="C842" s="207" t="s">
        <v>124</v>
      </c>
    </row>
    <row r="843" spans="1:3" x14ac:dyDescent="0.2">
      <c r="A843" s="207" t="s">
        <v>1849</v>
      </c>
      <c r="B843" s="207" t="s">
        <v>1850</v>
      </c>
      <c r="C843" s="207" t="s">
        <v>124</v>
      </c>
    </row>
    <row r="844" spans="1:3" x14ac:dyDescent="0.2">
      <c r="A844" s="207" t="s">
        <v>1851</v>
      </c>
      <c r="B844" s="207" t="s">
        <v>1852</v>
      </c>
      <c r="C844" s="207" t="s">
        <v>180</v>
      </c>
    </row>
    <row r="845" spans="1:3" x14ac:dyDescent="0.2">
      <c r="A845" s="207" t="s">
        <v>1853</v>
      </c>
      <c r="B845" s="207" t="s">
        <v>1854</v>
      </c>
      <c r="C845" s="207" t="s">
        <v>386</v>
      </c>
    </row>
    <row r="846" spans="1:3" x14ac:dyDescent="0.2">
      <c r="A846" s="207" t="s">
        <v>1855</v>
      </c>
      <c r="B846" s="207" t="s">
        <v>1856</v>
      </c>
      <c r="C846" s="207" t="s">
        <v>775</v>
      </c>
    </row>
    <row r="847" spans="1:3" x14ac:dyDescent="0.2">
      <c r="A847" s="207" t="s">
        <v>1857</v>
      </c>
      <c r="B847" s="207" t="s">
        <v>1858</v>
      </c>
      <c r="C847" s="207" t="s">
        <v>775</v>
      </c>
    </row>
    <row r="848" spans="1:3" x14ac:dyDescent="0.2">
      <c r="A848" s="207" t="s">
        <v>1859</v>
      </c>
      <c r="B848" s="207" t="s">
        <v>1860</v>
      </c>
      <c r="C848" s="207" t="s">
        <v>443</v>
      </c>
    </row>
    <row r="849" spans="1:3" x14ac:dyDescent="0.2">
      <c r="A849" s="207" t="s">
        <v>1861</v>
      </c>
      <c r="B849" s="207" t="s">
        <v>1862</v>
      </c>
      <c r="C849" s="207" t="s">
        <v>524</v>
      </c>
    </row>
    <row r="850" spans="1:3" x14ac:dyDescent="0.2">
      <c r="A850" s="207" t="s">
        <v>1863</v>
      </c>
      <c r="B850" s="207" t="s">
        <v>1864</v>
      </c>
      <c r="C850" s="207" t="s">
        <v>325</v>
      </c>
    </row>
    <row r="851" spans="1:3" x14ac:dyDescent="0.2">
      <c r="A851" s="207" t="s">
        <v>1865</v>
      </c>
      <c r="B851" s="207" t="s">
        <v>1866</v>
      </c>
      <c r="C851" s="207" t="s">
        <v>210</v>
      </c>
    </row>
    <row r="852" spans="1:3" x14ac:dyDescent="0.2">
      <c r="A852" s="207" t="s">
        <v>1867</v>
      </c>
      <c r="B852" s="207" t="s">
        <v>1868</v>
      </c>
      <c r="C852" s="207" t="s">
        <v>1143</v>
      </c>
    </row>
    <row r="853" spans="1:3" x14ac:dyDescent="0.2">
      <c r="A853" s="207" t="s">
        <v>1869</v>
      </c>
      <c r="B853" s="207" t="s">
        <v>1870</v>
      </c>
      <c r="C853" s="207" t="s">
        <v>1143</v>
      </c>
    </row>
    <row r="854" spans="1:3" x14ac:dyDescent="0.2">
      <c r="A854" s="207" t="s">
        <v>1871</v>
      </c>
      <c r="B854" s="207" t="s">
        <v>1872</v>
      </c>
      <c r="C854" s="207" t="s">
        <v>227</v>
      </c>
    </row>
    <row r="855" spans="1:3" x14ac:dyDescent="0.2">
      <c r="A855" s="207" t="s">
        <v>1873</v>
      </c>
      <c r="B855" s="207" t="s">
        <v>1874</v>
      </c>
      <c r="C855" s="207" t="s">
        <v>137</v>
      </c>
    </row>
    <row r="856" spans="1:3" x14ac:dyDescent="0.2">
      <c r="A856" s="207" t="s">
        <v>1875</v>
      </c>
      <c r="B856" s="207" t="s">
        <v>1876</v>
      </c>
      <c r="C856" s="207" t="s">
        <v>157</v>
      </c>
    </row>
    <row r="857" spans="1:3" x14ac:dyDescent="0.2">
      <c r="A857" s="207" t="s">
        <v>1877</v>
      </c>
      <c r="B857" s="207" t="s">
        <v>1878</v>
      </c>
      <c r="C857" s="207" t="s">
        <v>171</v>
      </c>
    </row>
    <row r="858" spans="1:3" x14ac:dyDescent="0.2">
      <c r="A858" s="207" t="s">
        <v>1879</v>
      </c>
      <c r="B858" s="207" t="s">
        <v>1880</v>
      </c>
      <c r="C858" s="207" t="s">
        <v>702</v>
      </c>
    </row>
    <row r="859" spans="1:3" x14ac:dyDescent="0.2">
      <c r="A859" s="207" t="s">
        <v>1881</v>
      </c>
      <c r="B859" s="207" t="s">
        <v>1882</v>
      </c>
      <c r="C859" s="207" t="s">
        <v>163</v>
      </c>
    </row>
    <row r="860" spans="1:3" x14ac:dyDescent="0.2">
      <c r="A860" s="207" t="s">
        <v>1883</v>
      </c>
      <c r="B860" s="207" t="s">
        <v>1884</v>
      </c>
      <c r="C860" s="207" t="s">
        <v>157</v>
      </c>
    </row>
    <row r="861" spans="1:3" x14ac:dyDescent="0.2">
      <c r="A861" s="207" t="s">
        <v>1885</v>
      </c>
      <c r="B861" s="207" t="s">
        <v>1886</v>
      </c>
      <c r="C861" s="207" t="s">
        <v>174</v>
      </c>
    </row>
    <row r="862" spans="1:3" x14ac:dyDescent="0.2">
      <c r="A862" s="207" t="s">
        <v>1887</v>
      </c>
      <c r="B862" s="207" t="s">
        <v>1888</v>
      </c>
      <c r="C862" s="207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272"/>
  <sheetViews>
    <sheetView showGridLines="0" topLeftCell="B13" zoomScale="75" workbookViewId="0">
      <selection activeCell="A105" sqref="A1:A65536"/>
    </sheetView>
  </sheetViews>
  <sheetFormatPr baseColWidth="10" defaultRowHeight="15" x14ac:dyDescent="0.2"/>
  <cols>
    <col min="1" max="1" width="13.140625" style="50" hidden="1" customWidth="1"/>
    <col min="2" max="2" width="11.42578125" style="48"/>
    <col min="3" max="3" width="28.7109375" style="48" customWidth="1"/>
    <col min="4" max="4" width="36.28515625" style="48" bestFit="1" customWidth="1"/>
    <col min="5" max="5" width="11.42578125" style="48"/>
    <col min="6" max="6" width="28.7109375" style="48" customWidth="1"/>
    <col min="7" max="7" width="13.85546875" style="48" bestFit="1" customWidth="1"/>
    <col min="8" max="16384" width="11.42578125" style="48"/>
  </cols>
  <sheetData>
    <row r="1" spans="1:7" ht="15.75" thickBot="1" x14ac:dyDescent="0.25">
      <c r="A1" s="50" t="s">
        <v>49</v>
      </c>
    </row>
    <row r="2" spans="1:7" ht="25.5" thickBot="1" x14ac:dyDescent="0.25">
      <c r="A2" s="50" t="s">
        <v>54</v>
      </c>
      <c r="C2" s="219" t="s">
        <v>65</v>
      </c>
      <c r="D2" s="220"/>
      <c r="E2" s="220"/>
      <c r="F2" s="220"/>
      <c r="G2" s="221"/>
    </row>
    <row r="3" spans="1:7" ht="30" customHeight="1" thickBot="1" x14ac:dyDescent="0.25">
      <c r="A3" s="50">
        <v>0</v>
      </c>
    </row>
    <row r="4" spans="1:7" ht="20.25" thickBot="1" x14ac:dyDescent="0.25">
      <c r="A4" s="50">
        <v>1</v>
      </c>
      <c r="C4" s="54" t="s">
        <v>38</v>
      </c>
      <c r="D4" s="62" t="str">
        <f>A272</f>
        <v>AUVERGNE-RHÔNE-ALPES</v>
      </c>
      <c r="F4" s="55" t="s">
        <v>46</v>
      </c>
      <c r="G4" s="62" t="s">
        <v>1909</v>
      </c>
    </row>
    <row r="5" spans="1:7" ht="20.25" customHeight="1" thickBot="1" x14ac:dyDescent="0.25">
      <c r="A5" s="50">
        <v>2</v>
      </c>
      <c r="C5" s="49"/>
      <c r="D5" s="64"/>
      <c r="F5" s="49"/>
      <c r="G5" s="63"/>
    </row>
    <row r="6" spans="1:7" ht="20.25" thickBot="1" x14ac:dyDescent="0.25">
      <c r="A6" s="50">
        <v>3</v>
      </c>
      <c r="C6" s="54" t="s">
        <v>45</v>
      </c>
      <c r="D6" s="213">
        <v>43737</v>
      </c>
      <c r="F6" s="55" t="s">
        <v>39</v>
      </c>
      <c r="G6" s="62" t="s">
        <v>1896</v>
      </c>
    </row>
    <row r="7" spans="1:7" ht="20.25" customHeight="1" thickBot="1" x14ac:dyDescent="0.25">
      <c r="A7" s="50">
        <v>4</v>
      </c>
      <c r="C7" s="49"/>
      <c r="D7" s="64"/>
      <c r="G7" s="64"/>
    </row>
    <row r="8" spans="1:7" ht="20.25" thickBot="1" x14ac:dyDescent="0.25">
      <c r="A8" s="50">
        <v>5</v>
      </c>
      <c r="C8" s="54" t="s">
        <v>66</v>
      </c>
      <c r="D8" s="62" t="s">
        <v>1918</v>
      </c>
      <c r="F8" s="55" t="s">
        <v>40</v>
      </c>
      <c r="G8" s="62" t="s">
        <v>44</v>
      </c>
    </row>
    <row r="9" spans="1:7" ht="20.25" customHeight="1" thickBot="1" x14ac:dyDescent="0.25">
      <c r="A9" s="50">
        <v>6</v>
      </c>
      <c r="C9" s="49"/>
      <c r="D9" s="64"/>
      <c r="F9" s="49"/>
      <c r="G9" s="63"/>
    </row>
    <row r="10" spans="1:7" ht="20.25" thickBot="1" x14ac:dyDescent="0.25">
      <c r="A10" s="50">
        <v>7</v>
      </c>
      <c r="C10" s="54" t="s">
        <v>64</v>
      </c>
      <c r="D10" s="62" t="s">
        <v>1934</v>
      </c>
      <c r="F10" s="55" t="s">
        <v>41</v>
      </c>
      <c r="G10" s="62">
        <v>34</v>
      </c>
    </row>
    <row r="11" spans="1:7" ht="20.25" customHeight="1" thickBot="1" x14ac:dyDescent="0.25">
      <c r="A11" s="50">
        <v>8</v>
      </c>
    </row>
    <row r="12" spans="1:7" ht="39.75" thickBot="1" x14ac:dyDescent="0.25">
      <c r="A12" s="50">
        <v>9</v>
      </c>
      <c r="C12" s="57" t="s">
        <v>68</v>
      </c>
      <c r="D12" s="56">
        <v>8</v>
      </c>
      <c r="G12" s="206"/>
    </row>
    <row r="13" spans="1:7" ht="20.25" customHeight="1" thickBot="1" x14ac:dyDescent="0.25">
      <c r="A13" s="50">
        <v>10</v>
      </c>
    </row>
    <row r="14" spans="1:7" ht="39.75" thickBot="1" x14ac:dyDescent="0.25">
      <c r="A14" s="50">
        <v>11</v>
      </c>
      <c r="C14" s="57" t="s">
        <v>67</v>
      </c>
      <c r="D14" s="56">
        <v>10</v>
      </c>
      <c r="F14" s="57" t="s">
        <v>75</v>
      </c>
      <c r="G14" s="56">
        <v>5</v>
      </c>
    </row>
    <row r="15" spans="1:7" ht="30" customHeight="1" thickBot="1" x14ac:dyDescent="0.25">
      <c r="A15" s="50">
        <v>12</v>
      </c>
    </row>
    <row r="16" spans="1:7" ht="25.5" thickBot="1" x14ac:dyDescent="0.25">
      <c r="A16" s="50">
        <v>13</v>
      </c>
      <c r="C16" s="224" t="s">
        <v>89</v>
      </c>
      <c r="D16" s="225"/>
      <c r="E16" s="225"/>
      <c r="F16" s="225"/>
      <c r="G16" s="226"/>
    </row>
    <row r="17" spans="1:7" ht="30" customHeight="1" thickBot="1" x14ac:dyDescent="0.25">
      <c r="A17" s="50">
        <v>14</v>
      </c>
    </row>
    <row r="18" spans="1:7" s="38" customFormat="1" ht="59.25" thickBot="1" x14ac:dyDescent="0.25">
      <c r="A18" s="50">
        <v>15</v>
      </c>
      <c r="C18" s="59" t="s">
        <v>77</v>
      </c>
      <c r="D18" s="56">
        <v>3</v>
      </c>
      <c r="E18" s="48"/>
      <c r="F18" s="59" t="s">
        <v>76</v>
      </c>
      <c r="G18" s="56">
        <v>3</v>
      </c>
    </row>
    <row r="19" spans="1:7" ht="20.25" customHeight="1" thickBot="1" x14ac:dyDescent="0.25">
      <c r="A19" s="50">
        <v>16</v>
      </c>
    </row>
    <row r="20" spans="1:7" ht="39.75" thickBot="1" x14ac:dyDescent="0.25">
      <c r="A20" s="50">
        <v>17</v>
      </c>
      <c r="C20" s="59" t="s">
        <v>112</v>
      </c>
      <c r="D20" s="56">
        <v>3</v>
      </c>
      <c r="F20" s="59" t="s">
        <v>70</v>
      </c>
      <c r="G20" s="56">
        <v>4</v>
      </c>
    </row>
    <row r="21" spans="1:7" ht="20.25" customHeight="1" thickBot="1" x14ac:dyDescent="0.25">
      <c r="A21" s="50">
        <v>18</v>
      </c>
    </row>
    <row r="22" spans="1:7" ht="39.75" thickBot="1" x14ac:dyDescent="0.25">
      <c r="A22" s="50">
        <v>19</v>
      </c>
      <c r="C22" s="59" t="s">
        <v>71</v>
      </c>
      <c r="D22" s="56">
        <v>4</v>
      </c>
      <c r="F22" s="59" t="s">
        <v>72</v>
      </c>
      <c r="G22" s="56">
        <v>4</v>
      </c>
    </row>
    <row r="23" spans="1:7" ht="15.75" thickBot="1" x14ac:dyDescent="0.25">
      <c r="A23" s="50">
        <v>20</v>
      </c>
    </row>
    <row r="24" spans="1:7" ht="39.75" thickBot="1" x14ac:dyDescent="0.25">
      <c r="A24" s="50">
        <v>21</v>
      </c>
      <c r="F24" s="59" t="s">
        <v>73</v>
      </c>
      <c r="G24" s="56">
        <v>5</v>
      </c>
    </row>
    <row r="25" spans="1:7" ht="20.25" hidden="1" thickBot="1" x14ac:dyDescent="0.25">
      <c r="A25" s="50">
        <v>22</v>
      </c>
      <c r="C25" s="58" t="s">
        <v>50</v>
      </c>
      <c r="D25" s="222" t="s">
        <v>90</v>
      </c>
      <c r="E25" s="223"/>
      <c r="F25" s="223"/>
      <c r="G25" s="223"/>
    </row>
    <row r="26" spans="1:7" ht="20.25" hidden="1" thickBot="1" x14ac:dyDescent="0.25">
      <c r="A26" s="50">
        <v>23</v>
      </c>
      <c r="C26" s="58" t="s">
        <v>51</v>
      </c>
      <c r="D26" s="222" t="s">
        <v>91</v>
      </c>
      <c r="E26" s="223"/>
      <c r="F26" s="223"/>
      <c r="G26" s="223"/>
    </row>
    <row r="27" spans="1:7" x14ac:dyDescent="0.2">
      <c r="A27" s="50">
        <v>24</v>
      </c>
      <c r="C27" s="51"/>
      <c r="D27" s="52"/>
    </row>
    <row r="28" spans="1:7" x14ac:dyDescent="0.2">
      <c r="A28" s="50">
        <v>25</v>
      </c>
      <c r="C28" s="51"/>
      <c r="D28" s="52"/>
    </row>
    <row r="29" spans="1:7" x14ac:dyDescent="0.2">
      <c r="A29" s="50">
        <v>26</v>
      </c>
    </row>
    <row r="30" spans="1:7" x14ac:dyDescent="0.2">
      <c r="A30" s="50">
        <v>27</v>
      </c>
    </row>
    <row r="31" spans="1:7" x14ac:dyDescent="0.2">
      <c r="A31" s="50">
        <v>28</v>
      </c>
    </row>
    <row r="32" spans="1:7" x14ac:dyDescent="0.2">
      <c r="A32" s="50">
        <v>29</v>
      </c>
      <c r="C32" s="51"/>
      <c r="D32" s="52"/>
    </row>
    <row r="33" spans="1:1" x14ac:dyDescent="0.2">
      <c r="A33" s="50">
        <v>30</v>
      </c>
    </row>
    <row r="34" spans="1:1" x14ac:dyDescent="0.2">
      <c r="A34" s="50">
        <v>31</v>
      </c>
    </row>
    <row r="35" spans="1:1" x14ac:dyDescent="0.2">
      <c r="A35" s="50">
        <v>32</v>
      </c>
    </row>
    <row r="36" spans="1:1" x14ac:dyDescent="0.2">
      <c r="A36" s="50">
        <v>33</v>
      </c>
    </row>
    <row r="37" spans="1:1" x14ac:dyDescent="0.2">
      <c r="A37" s="50">
        <v>34</v>
      </c>
    </row>
    <row r="38" spans="1:1" x14ac:dyDescent="0.2">
      <c r="A38" s="50">
        <v>35</v>
      </c>
    </row>
    <row r="39" spans="1:1" x14ac:dyDescent="0.2">
      <c r="A39" s="50">
        <v>36</v>
      </c>
    </row>
    <row r="40" spans="1:1" x14ac:dyDescent="0.2">
      <c r="A40" s="50">
        <v>37</v>
      </c>
    </row>
    <row r="41" spans="1:1" x14ac:dyDescent="0.2">
      <c r="A41" s="50">
        <v>38</v>
      </c>
    </row>
    <row r="42" spans="1:1" x14ac:dyDescent="0.2">
      <c r="A42" s="50">
        <v>39</v>
      </c>
    </row>
    <row r="43" spans="1:1" x14ac:dyDescent="0.2">
      <c r="A43" s="50">
        <v>40</v>
      </c>
    </row>
    <row r="44" spans="1:1" x14ac:dyDescent="0.2">
      <c r="A44" s="50">
        <v>41</v>
      </c>
    </row>
    <row r="45" spans="1:1" x14ac:dyDescent="0.2">
      <c r="A45" s="50">
        <v>42</v>
      </c>
    </row>
    <row r="46" spans="1:1" x14ac:dyDescent="0.2">
      <c r="A46" s="50">
        <v>43</v>
      </c>
    </row>
    <row r="47" spans="1:1" x14ac:dyDescent="0.2">
      <c r="A47" s="50">
        <v>44</v>
      </c>
    </row>
    <row r="48" spans="1:1" x14ac:dyDescent="0.2">
      <c r="A48" s="50">
        <v>45</v>
      </c>
    </row>
    <row r="49" spans="1:1" x14ac:dyDescent="0.2">
      <c r="A49" s="50">
        <v>46</v>
      </c>
    </row>
    <row r="50" spans="1:1" x14ac:dyDescent="0.2">
      <c r="A50" s="50">
        <v>47</v>
      </c>
    </row>
    <row r="51" spans="1:1" x14ac:dyDescent="0.2">
      <c r="A51" s="50">
        <v>48</v>
      </c>
    </row>
    <row r="52" spans="1:1" x14ac:dyDescent="0.2">
      <c r="A52" s="50">
        <v>49</v>
      </c>
    </row>
    <row r="53" spans="1:1" x14ac:dyDescent="0.2">
      <c r="A53" s="50">
        <v>50</v>
      </c>
    </row>
    <row r="54" spans="1:1" x14ac:dyDescent="0.2">
      <c r="A54" s="50">
        <v>51</v>
      </c>
    </row>
    <row r="55" spans="1:1" x14ac:dyDescent="0.2">
      <c r="A55" s="50">
        <v>52</v>
      </c>
    </row>
    <row r="56" spans="1:1" x14ac:dyDescent="0.2">
      <c r="A56" s="50">
        <v>53</v>
      </c>
    </row>
    <row r="57" spans="1:1" x14ac:dyDescent="0.2">
      <c r="A57" s="50">
        <v>54</v>
      </c>
    </row>
    <row r="58" spans="1:1" x14ac:dyDescent="0.2">
      <c r="A58" s="50">
        <v>55</v>
      </c>
    </row>
    <row r="59" spans="1:1" x14ac:dyDescent="0.2">
      <c r="A59" s="50">
        <v>56</v>
      </c>
    </row>
    <row r="60" spans="1:1" x14ac:dyDescent="0.2">
      <c r="A60" s="50">
        <v>57</v>
      </c>
    </row>
    <row r="61" spans="1:1" x14ac:dyDescent="0.2">
      <c r="A61" s="50">
        <v>58</v>
      </c>
    </row>
    <row r="62" spans="1:1" x14ac:dyDescent="0.2">
      <c r="A62" s="50">
        <v>59</v>
      </c>
    </row>
    <row r="63" spans="1:1" x14ac:dyDescent="0.2">
      <c r="A63" s="50">
        <v>60</v>
      </c>
    </row>
    <row r="64" spans="1:1" x14ac:dyDescent="0.2">
      <c r="A64" s="50">
        <v>61</v>
      </c>
    </row>
    <row r="65" spans="1:1" x14ac:dyDescent="0.2">
      <c r="A65" s="50">
        <v>62</v>
      </c>
    </row>
    <row r="66" spans="1:1" x14ac:dyDescent="0.2">
      <c r="A66" s="50">
        <v>63</v>
      </c>
    </row>
    <row r="67" spans="1:1" x14ac:dyDescent="0.2">
      <c r="A67" s="50">
        <v>64</v>
      </c>
    </row>
    <row r="68" spans="1:1" x14ac:dyDescent="0.2">
      <c r="A68" s="50">
        <v>65</v>
      </c>
    </row>
    <row r="69" spans="1:1" x14ac:dyDescent="0.2">
      <c r="A69" s="50">
        <v>66</v>
      </c>
    </row>
    <row r="70" spans="1:1" x14ac:dyDescent="0.2">
      <c r="A70" s="50">
        <v>67</v>
      </c>
    </row>
    <row r="71" spans="1:1" x14ac:dyDescent="0.2">
      <c r="A71" s="50">
        <v>68</v>
      </c>
    </row>
    <row r="72" spans="1:1" x14ac:dyDescent="0.2">
      <c r="A72" s="50">
        <v>69</v>
      </c>
    </row>
    <row r="73" spans="1:1" x14ac:dyDescent="0.2">
      <c r="A73" s="50">
        <v>70</v>
      </c>
    </row>
    <row r="74" spans="1:1" x14ac:dyDescent="0.2">
      <c r="A74" s="50">
        <v>71</v>
      </c>
    </row>
    <row r="75" spans="1:1" x14ac:dyDescent="0.2">
      <c r="A75" s="50">
        <v>72</v>
      </c>
    </row>
    <row r="76" spans="1:1" x14ac:dyDescent="0.2">
      <c r="A76" s="50">
        <v>73</v>
      </c>
    </row>
    <row r="77" spans="1:1" x14ac:dyDescent="0.2">
      <c r="A77" s="50">
        <v>74</v>
      </c>
    </row>
    <row r="78" spans="1:1" x14ac:dyDescent="0.2">
      <c r="A78" s="50">
        <v>75</v>
      </c>
    </row>
    <row r="79" spans="1:1" x14ac:dyDescent="0.2">
      <c r="A79" s="50">
        <v>76</v>
      </c>
    </row>
    <row r="80" spans="1:1" x14ac:dyDescent="0.2">
      <c r="A80" s="50">
        <v>77</v>
      </c>
    </row>
    <row r="81" spans="1:1" x14ac:dyDescent="0.2">
      <c r="A81" s="50">
        <v>78</v>
      </c>
    </row>
    <row r="82" spans="1:1" x14ac:dyDescent="0.2">
      <c r="A82" s="50">
        <v>79</v>
      </c>
    </row>
    <row r="83" spans="1:1" x14ac:dyDescent="0.2">
      <c r="A83" s="50">
        <v>80</v>
      </c>
    </row>
    <row r="84" spans="1:1" x14ac:dyDescent="0.2">
      <c r="A84" s="50">
        <v>81</v>
      </c>
    </row>
    <row r="85" spans="1:1" x14ac:dyDescent="0.2">
      <c r="A85" s="50">
        <v>82</v>
      </c>
    </row>
    <row r="86" spans="1:1" x14ac:dyDescent="0.2">
      <c r="A86" s="50">
        <v>83</v>
      </c>
    </row>
    <row r="87" spans="1:1" x14ac:dyDescent="0.2">
      <c r="A87" s="50">
        <v>84</v>
      </c>
    </row>
    <row r="88" spans="1:1" x14ac:dyDescent="0.2">
      <c r="A88" s="50">
        <v>85</v>
      </c>
    </row>
    <row r="89" spans="1:1" x14ac:dyDescent="0.2">
      <c r="A89" s="50">
        <v>86</v>
      </c>
    </row>
    <row r="90" spans="1:1" x14ac:dyDescent="0.2">
      <c r="A90" s="50">
        <v>87</v>
      </c>
    </row>
    <row r="91" spans="1:1" x14ac:dyDescent="0.2">
      <c r="A91" s="50">
        <v>88</v>
      </c>
    </row>
    <row r="92" spans="1:1" x14ac:dyDescent="0.2">
      <c r="A92" s="50">
        <v>89</v>
      </c>
    </row>
    <row r="93" spans="1:1" x14ac:dyDescent="0.2">
      <c r="A93" s="50">
        <v>90</v>
      </c>
    </row>
    <row r="94" spans="1:1" x14ac:dyDescent="0.2">
      <c r="A94" s="50">
        <v>91</v>
      </c>
    </row>
    <row r="95" spans="1:1" x14ac:dyDescent="0.2">
      <c r="A95" s="50">
        <v>92</v>
      </c>
    </row>
    <row r="96" spans="1:1" x14ac:dyDescent="0.2">
      <c r="A96" s="50">
        <v>93</v>
      </c>
    </row>
    <row r="97" spans="1:1" x14ac:dyDescent="0.2">
      <c r="A97" s="50">
        <v>94</v>
      </c>
    </row>
    <row r="98" spans="1:1" x14ac:dyDescent="0.2">
      <c r="A98" s="50">
        <v>95</v>
      </c>
    </row>
    <row r="99" spans="1:1" x14ac:dyDescent="0.2">
      <c r="A99" s="50">
        <v>96</v>
      </c>
    </row>
    <row r="100" spans="1:1" x14ac:dyDescent="0.2">
      <c r="A100" s="50">
        <v>97</v>
      </c>
    </row>
    <row r="101" spans="1:1" x14ac:dyDescent="0.2">
      <c r="A101" s="50">
        <v>98</v>
      </c>
    </row>
    <row r="102" spans="1:1" x14ac:dyDescent="0.2">
      <c r="A102" s="50">
        <v>99</v>
      </c>
    </row>
    <row r="103" spans="1:1" x14ac:dyDescent="0.2">
      <c r="A103" s="50">
        <v>100</v>
      </c>
    </row>
    <row r="104" spans="1:1" x14ac:dyDescent="0.2">
      <c r="A104" s="50">
        <v>101</v>
      </c>
    </row>
    <row r="105" spans="1:1" x14ac:dyDescent="0.2">
      <c r="A105" s="50">
        <v>102</v>
      </c>
    </row>
    <row r="106" spans="1:1" x14ac:dyDescent="0.2">
      <c r="A106" s="50">
        <v>103</v>
      </c>
    </row>
    <row r="107" spans="1:1" x14ac:dyDescent="0.2">
      <c r="A107" s="50">
        <v>104</v>
      </c>
    </row>
    <row r="108" spans="1:1" x14ac:dyDescent="0.2">
      <c r="A108" s="50">
        <v>105</v>
      </c>
    </row>
    <row r="109" spans="1:1" x14ac:dyDescent="0.2">
      <c r="A109" s="50">
        <v>106</v>
      </c>
    </row>
    <row r="110" spans="1:1" x14ac:dyDescent="0.2">
      <c r="A110" s="50">
        <v>107</v>
      </c>
    </row>
    <row r="111" spans="1:1" x14ac:dyDescent="0.2">
      <c r="A111" s="50">
        <v>108</v>
      </c>
    </row>
    <row r="112" spans="1:1" x14ac:dyDescent="0.2">
      <c r="A112" s="50">
        <v>109</v>
      </c>
    </row>
    <row r="113" spans="1:1" x14ac:dyDescent="0.2">
      <c r="A113" s="50">
        <v>110</v>
      </c>
    </row>
    <row r="114" spans="1:1" x14ac:dyDescent="0.2">
      <c r="A114" s="50">
        <v>111</v>
      </c>
    </row>
    <row r="115" spans="1:1" x14ac:dyDescent="0.2">
      <c r="A115" s="50">
        <v>112</v>
      </c>
    </row>
    <row r="116" spans="1:1" x14ac:dyDescent="0.2">
      <c r="A116" s="50">
        <v>113</v>
      </c>
    </row>
    <row r="117" spans="1:1" x14ac:dyDescent="0.2">
      <c r="A117" s="50">
        <v>114</v>
      </c>
    </row>
    <row r="118" spans="1:1" x14ac:dyDescent="0.2">
      <c r="A118" s="50">
        <v>115</v>
      </c>
    </row>
    <row r="119" spans="1:1" x14ac:dyDescent="0.2">
      <c r="A119" s="50">
        <v>116</v>
      </c>
    </row>
    <row r="120" spans="1:1" x14ac:dyDescent="0.2">
      <c r="A120" s="50">
        <v>117</v>
      </c>
    </row>
    <row r="121" spans="1:1" x14ac:dyDescent="0.2">
      <c r="A121" s="50">
        <v>118</v>
      </c>
    </row>
    <row r="122" spans="1:1" x14ac:dyDescent="0.2">
      <c r="A122" s="50">
        <v>119</v>
      </c>
    </row>
    <row r="123" spans="1:1" x14ac:dyDescent="0.2">
      <c r="A123" s="50">
        <v>120</v>
      </c>
    </row>
    <row r="124" spans="1:1" x14ac:dyDescent="0.2">
      <c r="A124" s="50">
        <v>121</v>
      </c>
    </row>
    <row r="125" spans="1:1" x14ac:dyDescent="0.2">
      <c r="A125" s="50">
        <v>122</v>
      </c>
    </row>
    <row r="126" spans="1:1" x14ac:dyDescent="0.2">
      <c r="A126" s="50">
        <v>123</v>
      </c>
    </row>
    <row r="127" spans="1:1" x14ac:dyDescent="0.2">
      <c r="A127" s="50">
        <v>124</v>
      </c>
    </row>
    <row r="128" spans="1:1" x14ac:dyDescent="0.2">
      <c r="A128" s="50">
        <v>125</v>
      </c>
    </row>
    <row r="129" spans="1:1" x14ac:dyDescent="0.2">
      <c r="A129" s="50">
        <v>126</v>
      </c>
    </row>
    <row r="130" spans="1:1" x14ac:dyDescent="0.2">
      <c r="A130" s="50">
        <v>127</v>
      </c>
    </row>
    <row r="131" spans="1:1" x14ac:dyDescent="0.2">
      <c r="A131" s="50">
        <v>128</v>
      </c>
    </row>
    <row r="132" spans="1:1" x14ac:dyDescent="0.2">
      <c r="A132" s="50">
        <v>129</v>
      </c>
    </row>
    <row r="133" spans="1:1" x14ac:dyDescent="0.2">
      <c r="A133" s="50">
        <v>130</v>
      </c>
    </row>
    <row r="134" spans="1:1" x14ac:dyDescent="0.2">
      <c r="A134" s="50">
        <v>131</v>
      </c>
    </row>
    <row r="135" spans="1:1" x14ac:dyDescent="0.2">
      <c r="A135" s="50">
        <v>132</v>
      </c>
    </row>
    <row r="136" spans="1:1" x14ac:dyDescent="0.2">
      <c r="A136" s="50">
        <v>133</v>
      </c>
    </row>
    <row r="137" spans="1:1" x14ac:dyDescent="0.2">
      <c r="A137" s="50">
        <v>134</v>
      </c>
    </row>
    <row r="138" spans="1:1" x14ac:dyDescent="0.2">
      <c r="A138" s="50">
        <v>135</v>
      </c>
    </row>
    <row r="139" spans="1:1" x14ac:dyDescent="0.2">
      <c r="A139" s="50">
        <v>136</v>
      </c>
    </row>
    <row r="140" spans="1:1" x14ac:dyDescent="0.2">
      <c r="A140" s="50">
        <v>137</v>
      </c>
    </row>
    <row r="141" spans="1:1" x14ac:dyDescent="0.2">
      <c r="A141" s="50">
        <v>138</v>
      </c>
    </row>
    <row r="142" spans="1:1" x14ac:dyDescent="0.2">
      <c r="A142" s="50">
        <v>139</v>
      </c>
    </row>
    <row r="143" spans="1:1" x14ac:dyDescent="0.2">
      <c r="A143" s="50">
        <v>140</v>
      </c>
    </row>
    <row r="144" spans="1:1" x14ac:dyDescent="0.2">
      <c r="A144" s="50">
        <v>141</v>
      </c>
    </row>
    <row r="145" spans="1:1" x14ac:dyDescent="0.2">
      <c r="A145" s="50">
        <v>142</v>
      </c>
    </row>
    <row r="146" spans="1:1" x14ac:dyDescent="0.2">
      <c r="A146" s="50">
        <v>143</v>
      </c>
    </row>
    <row r="147" spans="1:1" x14ac:dyDescent="0.2">
      <c r="A147" s="50">
        <v>144</v>
      </c>
    </row>
    <row r="148" spans="1:1" x14ac:dyDescent="0.2">
      <c r="A148" s="50">
        <v>145</v>
      </c>
    </row>
    <row r="149" spans="1:1" x14ac:dyDescent="0.2">
      <c r="A149" s="50">
        <v>146</v>
      </c>
    </row>
    <row r="150" spans="1:1" x14ac:dyDescent="0.2">
      <c r="A150" s="50">
        <v>147</v>
      </c>
    </row>
    <row r="151" spans="1:1" x14ac:dyDescent="0.2">
      <c r="A151" s="50">
        <v>148</v>
      </c>
    </row>
    <row r="152" spans="1:1" x14ac:dyDescent="0.2">
      <c r="A152" s="50">
        <v>149</v>
      </c>
    </row>
    <row r="153" spans="1:1" x14ac:dyDescent="0.2">
      <c r="A153" s="50">
        <v>150</v>
      </c>
    </row>
    <row r="154" spans="1:1" x14ac:dyDescent="0.2">
      <c r="A154" s="50">
        <v>151</v>
      </c>
    </row>
    <row r="155" spans="1:1" x14ac:dyDescent="0.2">
      <c r="A155" s="50">
        <v>152</v>
      </c>
    </row>
    <row r="156" spans="1:1" x14ac:dyDescent="0.2">
      <c r="A156" s="50">
        <v>153</v>
      </c>
    </row>
    <row r="157" spans="1:1" x14ac:dyDescent="0.2">
      <c r="A157" s="50">
        <v>154</v>
      </c>
    </row>
    <row r="158" spans="1:1" x14ac:dyDescent="0.2">
      <c r="A158" s="50">
        <v>155</v>
      </c>
    </row>
    <row r="159" spans="1:1" x14ac:dyDescent="0.2">
      <c r="A159" s="50">
        <v>156</v>
      </c>
    </row>
    <row r="160" spans="1:1" x14ac:dyDescent="0.2">
      <c r="A160" s="50">
        <v>157</v>
      </c>
    </row>
    <row r="161" spans="1:1" x14ac:dyDescent="0.2">
      <c r="A161" s="50">
        <v>158</v>
      </c>
    </row>
    <row r="162" spans="1:1" x14ac:dyDescent="0.2">
      <c r="A162" s="50">
        <v>159</v>
      </c>
    </row>
    <row r="163" spans="1:1" x14ac:dyDescent="0.2">
      <c r="A163" s="50">
        <v>160</v>
      </c>
    </row>
    <row r="164" spans="1:1" x14ac:dyDescent="0.2">
      <c r="A164" s="50">
        <v>161</v>
      </c>
    </row>
    <row r="165" spans="1:1" x14ac:dyDescent="0.2">
      <c r="A165" s="50">
        <v>162</v>
      </c>
    </row>
    <row r="166" spans="1:1" x14ac:dyDescent="0.2">
      <c r="A166" s="50">
        <v>163</v>
      </c>
    </row>
    <row r="167" spans="1:1" x14ac:dyDescent="0.2">
      <c r="A167" s="50">
        <v>164</v>
      </c>
    </row>
    <row r="168" spans="1:1" x14ac:dyDescent="0.2">
      <c r="A168" s="50">
        <v>165</v>
      </c>
    </row>
    <row r="169" spans="1:1" x14ac:dyDescent="0.2">
      <c r="A169" s="50">
        <v>166</v>
      </c>
    </row>
    <row r="170" spans="1:1" x14ac:dyDescent="0.2">
      <c r="A170" s="50">
        <v>167</v>
      </c>
    </row>
    <row r="171" spans="1:1" x14ac:dyDescent="0.2">
      <c r="A171" s="50">
        <v>168</v>
      </c>
    </row>
    <row r="172" spans="1:1" x14ac:dyDescent="0.2">
      <c r="A172" s="50">
        <v>169</v>
      </c>
    </row>
    <row r="173" spans="1:1" x14ac:dyDescent="0.2">
      <c r="A173" s="50">
        <v>170</v>
      </c>
    </row>
    <row r="174" spans="1:1" x14ac:dyDescent="0.2">
      <c r="A174" s="50">
        <v>171</v>
      </c>
    </row>
    <row r="175" spans="1:1" x14ac:dyDescent="0.2">
      <c r="A175" s="50">
        <v>172</v>
      </c>
    </row>
    <row r="176" spans="1:1" x14ac:dyDescent="0.2">
      <c r="A176" s="50">
        <v>173</v>
      </c>
    </row>
    <row r="177" spans="1:1" x14ac:dyDescent="0.2">
      <c r="A177" s="50">
        <v>174</v>
      </c>
    </row>
    <row r="178" spans="1:1" x14ac:dyDescent="0.2">
      <c r="A178" s="50">
        <v>175</v>
      </c>
    </row>
    <row r="179" spans="1:1" x14ac:dyDescent="0.2">
      <c r="A179" s="50">
        <v>176</v>
      </c>
    </row>
    <row r="180" spans="1:1" x14ac:dyDescent="0.2">
      <c r="A180" s="50">
        <v>177</v>
      </c>
    </row>
    <row r="181" spans="1:1" x14ac:dyDescent="0.2">
      <c r="A181" s="50">
        <v>178</v>
      </c>
    </row>
    <row r="182" spans="1:1" x14ac:dyDescent="0.2">
      <c r="A182" s="50">
        <v>179</v>
      </c>
    </row>
    <row r="183" spans="1:1" x14ac:dyDescent="0.2">
      <c r="A183" s="50">
        <v>180</v>
      </c>
    </row>
    <row r="184" spans="1:1" x14ac:dyDescent="0.2">
      <c r="A184" s="50">
        <v>181</v>
      </c>
    </row>
    <row r="185" spans="1:1" x14ac:dyDescent="0.2">
      <c r="A185" s="50">
        <v>182</v>
      </c>
    </row>
    <row r="186" spans="1:1" x14ac:dyDescent="0.2">
      <c r="A186" s="50">
        <v>183</v>
      </c>
    </row>
    <row r="187" spans="1:1" x14ac:dyDescent="0.2">
      <c r="A187" s="50">
        <v>184</v>
      </c>
    </row>
    <row r="188" spans="1:1" x14ac:dyDescent="0.2">
      <c r="A188" s="50">
        <v>185</v>
      </c>
    </row>
    <row r="189" spans="1:1" x14ac:dyDescent="0.2">
      <c r="A189" s="50">
        <v>186</v>
      </c>
    </row>
    <row r="190" spans="1:1" x14ac:dyDescent="0.2">
      <c r="A190" s="50">
        <v>187</v>
      </c>
    </row>
    <row r="191" spans="1:1" x14ac:dyDescent="0.2">
      <c r="A191" s="50">
        <v>188</v>
      </c>
    </row>
    <row r="192" spans="1:1" x14ac:dyDescent="0.2">
      <c r="A192" s="50">
        <v>189</v>
      </c>
    </row>
    <row r="193" spans="1:1" x14ac:dyDescent="0.2">
      <c r="A193" s="50">
        <v>190</v>
      </c>
    </row>
    <row r="194" spans="1:1" x14ac:dyDescent="0.2">
      <c r="A194" s="50">
        <v>191</v>
      </c>
    </row>
    <row r="195" spans="1:1" x14ac:dyDescent="0.2">
      <c r="A195" s="50">
        <v>192</v>
      </c>
    </row>
    <row r="196" spans="1:1" x14ac:dyDescent="0.2">
      <c r="A196" s="50">
        <v>193</v>
      </c>
    </row>
    <row r="197" spans="1:1" x14ac:dyDescent="0.2">
      <c r="A197" s="50">
        <v>194</v>
      </c>
    </row>
    <row r="198" spans="1:1" x14ac:dyDescent="0.2">
      <c r="A198" s="50">
        <v>195</v>
      </c>
    </row>
    <row r="199" spans="1:1" x14ac:dyDescent="0.2">
      <c r="A199" s="50">
        <v>196</v>
      </c>
    </row>
    <row r="200" spans="1:1" x14ac:dyDescent="0.2">
      <c r="A200" s="50">
        <v>197</v>
      </c>
    </row>
    <row r="201" spans="1:1" x14ac:dyDescent="0.2">
      <c r="A201" s="50">
        <v>198</v>
      </c>
    </row>
    <row r="202" spans="1:1" x14ac:dyDescent="0.2">
      <c r="A202" s="50">
        <v>199</v>
      </c>
    </row>
    <row r="203" spans="1:1" x14ac:dyDescent="0.2">
      <c r="A203" s="50">
        <v>200</v>
      </c>
    </row>
    <row r="205" spans="1:1" x14ac:dyDescent="0.2">
      <c r="A205" s="212"/>
    </row>
    <row r="206" spans="1:1" x14ac:dyDescent="0.2">
      <c r="A206" s="212"/>
    </row>
    <row r="207" spans="1:1" x14ac:dyDescent="0.2">
      <c r="A207" s="212"/>
    </row>
    <row r="208" spans="1:1" x14ac:dyDescent="0.2">
      <c r="A208" s="212" t="s">
        <v>66</v>
      </c>
    </row>
    <row r="209" spans="1:1" x14ac:dyDescent="0.2">
      <c r="A209" s="212" t="s">
        <v>1895</v>
      </c>
    </row>
    <row r="210" spans="1:1" x14ac:dyDescent="0.2">
      <c r="A210" s="212" t="s">
        <v>38</v>
      </c>
    </row>
    <row r="211" spans="1:1" x14ac:dyDescent="0.2">
      <c r="A211" s="212"/>
    </row>
    <row r="212" spans="1:1" x14ac:dyDescent="0.2">
      <c r="A212" s="212" t="s">
        <v>1896</v>
      </c>
    </row>
    <row r="213" spans="1:1" x14ac:dyDescent="0.2">
      <c r="A213" s="212" t="s">
        <v>1897</v>
      </c>
    </row>
    <row r="214" spans="1:1" x14ac:dyDescent="0.2">
      <c r="A214" s="212" t="s">
        <v>1898</v>
      </c>
    </row>
    <row r="215" spans="1:1" x14ac:dyDescent="0.2">
      <c r="A215" s="212" t="s">
        <v>1899</v>
      </c>
    </row>
    <row r="216" spans="1:1" x14ac:dyDescent="0.2">
      <c r="A216" s="212" t="s">
        <v>1900</v>
      </c>
    </row>
    <row r="217" spans="1:1" x14ac:dyDescent="0.2">
      <c r="A217" s="212" t="s">
        <v>1901</v>
      </c>
    </row>
    <row r="218" spans="1:1" x14ac:dyDescent="0.2">
      <c r="A218" s="212" t="s">
        <v>1902</v>
      </c>
    </row>
    <row r="219" spans="1:1" x14ac:dyDescent="0.2">
      <c r="A219" s="212" t="s">
        <v>1903</v>
      </c>
    </row>
    <row r="220" spans="1:1" x14ac:dyDescent="0.2">
      <c r="A220" s="212" t="s">
        <v>1904</v>
      </c>
    </row>
    <row r="221" spans="1:1" x14ac:dyDescent="0.2">
      <c r="A221" s="212" t="s">
        <v>1905</v>
      </c>
    </row>
    <row r="222" spans="1:1" x14ac:dyDescent="0.2">
      <c r="A222" s="212" t="s">
        <v>1906</v>
      </c>
    </row>
    <row r="223" spans="1:1" x14ac:dyDescent="0.2">
      <c r="A223" s="212" t="s">
        <v>1907</v>
      </c>
    </row>
    <row r="224" spans="1:1" x14ac:dyDescent="0.2">
      <c r="A224" s="212"/>
    </row>
    <row r="225" spans="1:1" x14ac:dyDescent="0.2">
      <c r="A225" s="212" t="s">
        <v>1908</v>
      </c>
    </row>
    <row r="226" spans="1:1" x14ac:dyDescent="0.2">
      <c r="A226" s="212" t="s">
        <v>1909</v>
      </c>
    </row>
    <row r="227" spans="1:1" x14ac:dyDescent="0.2">
      <c r="A227" s="212" t="s">
        <v>1910</v>
      </c>
    </row>
    <row r="228" spans="1:1" x14ac:dyDescent="0.2">
      <c r="A228" s="212" t="s">
        <v>1911</v>
      </c>
    </row>
    <row r="229" spans="1:1" x14ac:dyDescent="0.2">
      <c r="A229" s="212"/>
    </row>
    <row r="230" spans="1:1" x14ac:dyDescent="0.2">
      <c r="A230" s="212" t="s">
        <v>42</v>
      </c>
    </row>
    <row r="231" spans="1:1" x14ac:dyDescent="0.2">
      <c r="A231" s="212" t="s">
        <v>43</v>
      </c>
    </row>
    <row r="232" spans="1:1" x14ac:dyDescent="0.2">
      <c r="A232" s="212" t="s">
        <v>44</v>
      </c>
    </row>
    <row r="233" spans="1:1" x14ac:dyDescent="0.2">
      <c r="A233" s="212" t="s">
        <v>1943</v>
      </c>
    </row>
    <row r="234" spans="1:1" x14ac:dyDescent="0.2">
      <c r="A234" s="212" t="s">
        <v>1944</v>
      </c>
    </row>
    <row r="235" spans="1:1" x14ac:dyDescent="0.2">
      <c r="A235" s="212"/>
    </row>
    <row r="236" spans="1:1" x14ac:dyDescent="0.2">
      <c r="A236" s="212" t="s">
        <v>1912</v>
      </c>
    </row>
    <row r="237" spans="1:1" x14ac:dyDescent="0.2">
      <c r="A237" s="212" t="s">
        <v>1913</v>
      </c>
    </row>
    <row r="238" spans="1:1" x14ac:dyDescent="0.2">
      <c r="A238" s="212" t="s">
        <v>1914</v>
      </c>
    </row>
    <row r="239" spans="1:1" x14ac:dyDescent="0.2">
      <c r="A239" s="212" t="s">
        <v>1915</v>
      </c>
    </row>
    <row r="240" spans="1:1" x14ac:dyDescent="0.2">
      <c r="A240" s="212" t="s">
        <v>1916</v>
      </c>
    </row>
    <row r="241" spans="1:1" x14ac:dyDescent="0.2">
      <c r="A241" s="212" t="s">
        <v>1917</v>
      </c>
    </row>
    <row r="242" spans="1:1" x14ac:dyDescent="0.2">
      <c r="A242" s="212" t="s">
        <v>1918</v>
      </c>
    </row>
    <row r="243" spans="1:1" x14ac:dyDescent="0.2">
      <c r="A243" s="212" t="s">
        <v>1919</v>
      </c>
    </row>
    <row r="244" spans="1:1" x14ac:dyDescent="0.2">
      <c r="A244" s="212" t="s">
        <v>1920</v>
      </c>
    </row>
    <row r="245" spans="1:1" x14ac:dyDescent="0.2">
      <c r="A245" s="212" t="s">
        <v>1921</v>
      </c>
    </row>
    <row r="246" spans="1:1" x14ac:dyDescent="0.2">
      <c r="A246" s="212" t="s">
        <v>1922</v>
      </c>
    </row>
    <row r="247" spans="1:1" x14ac:dyDescent="0.2">
      <c r="A247" s="212" t="s">
        <v>1945</v>
      </c>
    </row>
    <row r="248" spans="1:1" x14ac:dyDescent="0.2">
      <c r="A248" s="212" t="s">
        <v>1923</v>
      </c>
    </row>
    <row r="249" spans="1:1" x14ac:dyDescent="0.2">
      <c r="A249" s="212" t="s">
        <v>1891</v>
      </c>
    </row>
    <row r="250" spans="1:1" x14ac:dyDescent="0.2">
      <c r="A250" s="212" t="s">
        <v>1924</v>
      </c>
    </row>
    <row r="251" spans="1:1" x14ac:dyDescent="0.2">
      <c r="A251" s="212" t="s">
        <v>1925</v>
      </c>
    </row>
    <row r="252" spans="1:1" x14ac:dyDescent="0.2">
      <c r="A252" s="212" t="s">
        <v>1926</v>
      </c>
    </row>
    <row r="253" spans="1:1" x14ac:dyDescent="0.2">
      <c r="A253" s="212" t="s">
        <v>1927</v>
      </c>
    </row>
    <row r="254" spans="1:1" x14ac:dyDescent="0.2">
      <c r="A254" s="212"/>
    </row>
    <row r="255" spans="1:1" x14ac:dyDescent="0.2">
      <c r="A255" s="212" t="s">
        <v>1928</v>
      </c>
    </row>
    <row r="256" spans="1:1" x14ac:dyDescent="0.2">
      <c r="A256" s="212" t="s">
        <v>1929</v>
      </c>
    </row>
    <row r="257" spans="1:1" x14ac:dyDescent="0.2">
      <c r="A257" s="212" t="s">
        <v>1930</v>
      </c>
    </row>
    <row r="258" spans="1:1" x14ac:dyDescent="0.2">
      <c r="A258" s="212" t="s">
        <v>1931</v>
      </c>
    </row>
    <row r="259" spans="1:1" x14ac:dyDescent="0.2">
      <c r="A259" s="212" t="s">
        <v>1932</v>
      </c>
    </row>
    <row r="260" spans="1:1" x14ac:dyDescent="0.2">
      <c r="A260" s="212" t="s">
        <v>1933</v>
      </c>
    </row>
    <row r="261" spans="1:1" x14ac:dyDescent="0.2">
      <c r="A261" s="212" t="s">
        <v>1946</v>
      </c>
    </row>
    <row r="262" spans="1:1" x14ac:dyDescent="0.2">
      <c r="A262" s="212" t="s">
        <v>1934</v>
      </c>
    </row>
    <row r="263" spans="1:1" x14ac:dyDescent="0.2">
      <c r="A263" s="212" t="s">
        <v>1935</v>
      </c>
    </row>
    <row r="264" spans="1:1" x14ac:dyDescent="0.2">
      <c r="A264" s="212" t="s">
        <v>1936</v>
      </c>
    </row>
    <row r="265" spans="1:1" x14ac:dyDescent="0.2">
      <c r="A265" s="212" t="s">
        <v>1937</v>
      </c>
    </row>
    <row r="266" spans="1:1" x14ac:dyDescent="0.2">
      <c r="A266" s="212" t="s">
        <v>1938</v>
      </c>
    </row>
    <row r="267" spans="1:1" x14ac:dyDescent="0.2">
      <c r="A267" s="212" t="s">
        <v>1939</v>
      </c>
    </row>
    <row r="268" spans="1:1" x14ac:dyDescent="0.2">
      <c r="A268" s="212" t="s">
        <v>1940</v>
      </c>
    </row>
    <row r="269" spans="1:1" x14ac:dyDescent="0.2">
      <c r="A269" s="212" t="s">
        <v>1941</v>
      </c>
    </row>
    <row r="270" spans="1:1" x14ac:dyDescent="0.2">
      <c r="A270" s="212" t="s">
        <v>1942</v>
      </c>
    </row>
    <row r="272" spans="1:1" x14ac:dyDescent="0.2">
      <c r="A272" s="50" t="s">
        <v>1947</v>
      </c>
    </row>
  </sheetData>
  <mergeCells count="4">
    <mergeCell ref="C2:G2"/>
    <mergeCell ref="D25:G25"/>
    <mergeCell ref="D26:G26"/>
    <mergeCell ref="C16:G16"/>
  </mergeCells>
  <phoneticPr fontId="0" type="noConversion"/>
  <dataValidations count="10">
    <dataValidation type="list" allowBlank="1" showInputMessage="1" showErrorMessage="1" sqref="G18 G20">
      <formula1>$A$5:$A$10</formula1>
    </dataValidation>
    <dataValidation type="list" allowBlank="1" showInputMessage="1" showErrorMessage="1" sqref="G24">
      <formula1>$A$5:$A$10</formula1>
    </dataValidation>
    <dataValidation type="list" allowBlank="1" showInputMessage="1" showErrorMessage="1" sqref="G22">
      <formula1>$A$5:$A$10</formula1>
    </dataValidation>
    <dataValidation type="list" allowBlank="1" showInputMessage="1" showErrorMessage="1" sqref="D4">
      <formula1>$A$272</formula1>
    </dataValidation>
    <dataValidation type="list" allowBlank="1" showInputMessage="1" showErrorMessage="1" sqref="G4">
      <formula1>$A$225:$A$228</formula1>
    </dataValidation>
    <dataValidation type="list" allowBlank="1" showInputMessage="1" showErrorMessage="1" sqref="G6">
      <formula1>$A$212:$A$223</formula1>
    </dataValidation>
    <dataValidation type="list" allowBlank="1" showInputMessage="1" showErrorMessage="1" sqref="G8">
      <formula1>$A$230:$A$235</formula1>
    </dataValidation>
    <dataValidation type="list" allowBlank="1" showInputMessage="1" showErrorMessage="1" sqref="D8">
      <formula1>$A$236:$A$253</formula1>
    </dataValidation>
    <dataValidation type="list" allowBlank="1" showInputMessage="1" showErrorMessage="1" sqref="D10">
      <formula1>$A$255:$A$270</formula1>
    </dataValidation>
    <dataValidation type="list" allowBlank="1" showInputMessage="1" showErrorMessage="1" sqref="D18 D20 D22">
      <formula1>$A$5:$A$10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83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5"/>
  <sheetViews>
    <sheetView showGridLines="0" zoomScale="75" zoomScaleNormal="75" workbookViewId="0">
      <pane ySplit="1" topLeftCell="A17" activePane="bottomLeft" state="frozen"/>
      <selection activeCell="D31" sqref="D31"/>
      <selection pane="bottomLeft" activeCell="B32" sqref="B32"/>
    </sheetView>
  </sheetViews>
  <sheetFormatPr baseColWidth="10" defaultRowHeight="15" x14ac:dyDescent="0.3"/>
  <cols>
    <col min="1" max="1" width="15" style="7" bestFit="1" customWidth="1"/>
    <col min="2" max="2" width="34.85546875" style="4" bestFit="1" customWidth="1"/>
    <col min="3" max="3" width="16.28515625" style="7" bestFit="1" customWidth="1"/>
    <col min="4" max="4" width="39.42578125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41" hidden="1" customWidth="1"/>
    <col min="11" max="11" width="11.42578125" style="4"/>
    <col min="12" max="12" width="26.140625" style="37" bestFit="1" customWidth="1"/>
    <col min="13" max="16384" width="11.42578125" style="4"/>
  </cols>
  <sheetData>
    <row r="1" spans="1:12" s="51" customFormat="1" ht="45" x14ac:dyDescent="0.2">
      <c r="A1" s="65" t="s">
        <v>16</v>
      </c>
      <c r="B1" s="66" t="s">
        <v>53</v>
      </c>
      <c r="C1" s="65" t="s">
        <v>15</v>
      </c>
      <c r="D1" s="65" t="s">
        <v>62</v>
      </c>
      <c r="E1" s="65" t="s">
        <v>52</v>
      </c>
      <c r="F1" s="67" t="s">
        <v>79</v>
      </c>
      <c r="G1" s="67" t="s">
        <v>78</v>
      </c>
      <c r="H1" s="67" t="s">
        <v>88</v>
      </c>
      <c r="I1" s="68">
        <v>1</v>
      </c>
      <c r="J1" s="69" t="s">
        <v>48</v>
      </c>
      <c r="L1" s="227">
        <v>1</v>
      </c>
    </row>
    <row r="2" spans="1:12" ht="15.75" thickBot="1" x14ac:dyDescent="0.35">
      <c r="A2" s="6">
        <v>1</v>
      </c>
      <c r="B2" s="209" t="str">
        <f>IFERROR(VLOOKUP(E2,Feuil1!A:C,2,FALSE),"En Cours")</f>
        <v>TRABICHET CHRISTOPHE</v>
      </c>
      <c r="C2" s="209" t="s">
        <v>1892</v>
      </c>
      <c r="D2" s="209" t="str">
        <f>IFERROR(VLOOKUP(E2,Feuil1!A:C,3,FALSE),"En Cours")</f>
        <v>BILLARD CLUB 8 POOL EVIAN</v>
      </c>
      <c r="E2" s="210" t="s">
        <v>1166</v>
      </c>
      <c r="F2" s="6"/>
      <c r="G2" s="6" t="s">
        <v>107</v>
      </c>
      <c r="H2" s="6"/>
      <c r="I2" s="5">
        <v>2</v>
      </c>
      <c r="J2" s="42" t="s">
        <v>107</v>
      </c>
      <c r="L2" s="228"/>
    </row>
    <row r="3" spans="1:12" x14ac:dyDescent="0.3">
      <c r="A3" s="6">
        <v>2</v>
      </c>
      <c r="B3" s="209" t="str">
        <f>IFERROR(VLOOKUP(E3,Feuil1!A:C,2,FALSE),"En Cours")</f>
        <v>BESSON JEROME</v>
      </c>
      <c r="C3" s="209" t="s">
        <v>1892</v>
      </c>
      <c r="D3" s="209" t="str">
        <f>IFERROR(VLOOKUP(E3,Feuil1!A:C,3,FALSE),"En Cours")</f>
        <v>BILLARD CLUB DE CLARAFOND ARCINE</v>
      </c>
      <c r="E3" s="210" t="s">
        <v>1154</v>
      </c>
      <c r="F3" s="6"/>
      <c r="G3" s="6" t="s">
        <v>107</v>
      </c>
      <c r="H3" s="6"/>
      <c r="I3" s="5">
        <v>3</v>
      </c>
      <c r="J3" s="39"/>
      <c r="L3" s="53"/>
    </row>
    <row r="4" spans="1:12" x14ac:dyDescent="0.3">
      <c r="A4" s="6">
        <v>3</v>
      </c>
      <c r="B4" s="209" t="str">
        <f>IFERROR(VLOOKUP(E4,Feuil1!A:C,2,FALSE),"En Cours")</f>
        <v>CHATENOUD ARNAUD</v>
      </c>
      <c r="C4" s="209" t="s">
        <v>1892</v>
      </c>
      <c r="D4" s="209" t="str">
        <f>IFERROR(VLOOKUP(E4,Feuil1!A:C,3,FALSE),"En Cours")</f>
        <v>BILLARD CLUB DE CLARAFOND ARCINE</v>
      </c>
      <c r="E4" s="210" t="s">
        <v>1158</v>
      </c>
      <c r="F4" s="6"/>
      <c r="G4" s="6" t="s">
        <v>107</v>
      </c>
      <c r="H4" s="6"/>
      <c r="I4" s="5">
        <v>4</v>
      </c>
      <c r="J4" s="39"/>
      <c r="L4" s="53"/>
    </row>
    <row r="5" spans="1:12" x14ac:dyDescent="0.3">
      <c r="A5" s="6">
        <v>4</v>
      </c>
      <c r="B5" s="209" t="str">
        <f>IFERROR(VLOOKUP(E5,Feuil1!A:C,2,FALSE),"En Cours")</f>
        <v>THABUIS YOHANN</v>
      </c>
      <c r="C5" s="209" t="s">
        <v>1892</v>
      </c>
      <c r="D5" s="209" t="str">
        <f>IFERROR(VLOOKUP(E5,Feuil1!A:C,3,FALSE),"En Cours")</f>
        <v>BILLARD CLUB DE CLARAFOND ARCINE</v>
      </c>
      <c r="E5" s="210" t="s">
        <v>1767</v>
      </c>
      <c r="F5" s="6"/>
      <c r="G5" s="6" t="s">
        <v>107</v>
      </c>
      <c r="H5" s="6"/>
      <c r="I5" s="5">
        <v>5</v>
      </c>
      <c r="J5" s="39"/>
      <c r="L5" s="53"/>
    </row>
    <row r="6" spans="1:12" x14ac:dyDescent="0.3">
      <c r="A6" s="6">
        <v>5</v>
      </c>
      <c r="B6" s="209" t="str">
        <f>IFERROR(VLOOKUP(E6,Feuil1!A:C,2,FALSE),"En Cours")</f>
        <v>VAPILLON DANIEL</v>
      </c>
      <c r="C6" s="209" t="s">
        <v>1892</v>
      </c>
      <c r="D6" s="209" t="str">
        <f>IFERROR(VLOOKUP(E6,Feuil1!A:C,3,FALSE),"En Cours")</f>
        <v>SUN'S BILLARD</v>
      </c>
      <c r="E6" s="210" t="s">
        <v>1174</v>
      </c>
      <c r="F6" s="6"/>
      <c r="G6" s="6" t="s">
        <v>107</v>
      </c>
      <c r="H6" s="6"/>
      <c r="I6" s="5">
        <v>6</v>
      </c>
      <c r="J6" s="39"/>
      <c r="L6" s="53"/>
    </row>
    <row r="7" spans="1:12" x14ac:dyDescent="0.3">
      <c r="A7" s="6">
        <v>6</v>
      </c>
      <c r="B7" s="209" t="str">
        <f>IFERROR(VLOOKUP(E7,Feuil1!A:C,2,FALSE),"En Cours")</f>
        <v>JACQUIER JEAN BAPTISTE</v>
      </c>
      <c r="C7" s="209" t="s">
        <v>1892</v>
      </c>
      <c r="D7" s="209" t="str">
        <f>IFERROR(VLOOKUP(E7,Feuil1!A:C,3,FALSE),"En Cours")</f>
        <v>SUN'S BILLARD</v>
      </c>
      <c r="E7" s="210" t="s">
        <v>1839</v>
      </c>
      <c r="F7" s="6"/>
      <c r="G7" s="6" t="s">
        <v>107</v>
      </c>
      <c r="H7" s="6"/>
      <c r="I7" s="5">
        <v>7</v>
      </c>
      <c r="J7" s="39"/>
      <c r="L7" s="53"/>
    </row>
    <row r="8" spans="1:12" ht="15.75" thickBot="1" x14ac:dyDescent="0.35">
      <c r="A8" s="6">
        <v>7</v>
      </c>
      <c r="B8" s="209" t="str">
        <f>IFERROR(VLOOKUP(E8,Feuil1!A:C,2,FALSE),"En Cours")</f>
        <v>BESSON STEPHANIE</v>
      </c>
      <c r="C8" s="209" t="s">
        <v>1892</v>
      </c>
      <c r="D8" s="209" t="str">
        <f>IFERROR(VLOOKUP(E8,Feuil1!A:C,3,FALSE),"En Cours")</f>
        <v>BILLARD CLUB DE CLARAFOND ARCINE</v>
      </c>
      <c r="E8" s="210" t="s">
        <v>1777</v>
      </c>
      <c r="F8" s="6"/>
      <c r="G8" s="6" t="s">
        <v>107</v>
      </c>
      <c r="H8" s="6"/>
      <c r="I8" s="5">
        <v>8</v>
      </c>
      <c r="J8" s="39"/>
      <c r="L8" s="53"/>
    </row>
    <row r="9" spans="1:12" x14ac:dyDescent="0.3">
      <c r="A9" s="6">
        <v>8</v>
      </c>
      <c r="B9" s="209" t="str">
        <f>IFERROR(VLOOKUP(E9,Feuil1!A:C,2,FALSE),"En Cours")</f>
        <v>COITTE DELPHINE</v>
      </c>
      <c r="C9" s="209" t="s">
        <v>1892</v>
      </c>
      <c r="D9" s="209" t="str">
        <f>IFERROR(VLOOKUP(E9,Feuil1!A:C,3,FALSE),"En Cours")</f>
        <v>BILLARD CLUB LYONNAIS 8 POOL</v>
      </c>
      <c r="E9" s="210" t="s">
        <v>1809</v>
      </c>
      <c r="F9" s="6"/>
      <c r="G9" s="6" t="s">
        <v>107</v>
      </c>
      <c r="H9" s="6"/>
      <c r="I9" s="5">
        <v>9</v>
      </c>
      <c r="J9" s="39"/>
      <c r="L9" s="227">
        <v>2</v>
      </c>
    </row>
    <row r="10" spans="1:12" ht="15.75" thickBot="1" x14ac:dyDescent="0.35">
      <c r="A10" s="6">
        <v>9</v>
      </c>
      <c r="B10" s="209" t="str">
        <f>IFERROR(VLOOKUP(E10,Feuil1!A:C,2,FALSE),"En Cours")</f>
        <v>JACQUEMONT YOHANN</v>
      </c>
      <c r="C10" s="209" t="s">
        <v>1892</v>
      </c>
      <c r="D10" s="209" t="str">
        <f>IFERROR(VLOOKUP(E10,Feuil1!A:C,3,FALSE),"En Cours")</f>
        <v>BILLARD CLUB LYONNAIS 8 POOL</v>
      </c>
      <c r="E10" s="210" t="s">
        <v>1805</v>
      </c>
      <c r="F10" s="6"/>
      <c r="G10" s="6" t="s">
        <v>107</v>
      </c>
      <c r="H10" s="6"/>
      <c r="I10" s="5">
        <v>10</v>
      </c>
      <c r="J10" s="39"/>
      <c r="L10" s="228"/>
    </row>
    <row r="11" spans="1:12" x14ac:dyDescent="0.3">
      <c r="A11" s="6">
        <v>10</v>
      </c>
      <c r="B11" s="209" t="str">
        <f>IFERROR(VLOOKUP(E11,Feuil1!A:C,2,FALSE),"En Cours")</f>
        <v>JACQUOT DAVID</v>
      </c>
      <c r="C11" s="209" t="s">
        <v>1892</v>
      </c>
      <c r="D11" s="209" t="str">
        <f>IFERROR(VLOOKUP(E11,Feuil1!A:C,3,FALSE),"En Cours")</f>
        <v>BILLARD CLUB LYONNAIS 8 POOL</v>
      </c>
      <c r="E11" s="210" t="s">
        <v>1807</v>
      </c>
      <c r="F11" s="6"/>
      <c r="G11" s="6" t="s">
        <v>107</v>
      </c>
      <c r="H11" s="6"/>
      <c r="I11" s="5">
        <v>11</v>
      </c>
      <c r="J11" s="39"/>
      <c r="L11" s="53"/>
    </row>
    <row r="12" spans="1:12" x14ac:dyDescent="0.3">
      <c r="A12" s="6">
        <v>11</v>
      </c>
      <c r="B12" s="209" t="str">
        <f>IFERROR(VLOOKUP(E12,Feuil1!A:C,2,FALSE),"En Cours")</f>
        <v>VANDOMME ERIC</v>
      </c>
      <c r="C12" s="209" t="s">
        <v>1892</v>
      </c>
      <c r="D12" s="209" t="str">
        <f>IFERROR(VLOOKUP(E12,Feuil1!A:C,3,FALSE),"En Cours")</f>
        <v>BILLARD CLUB LYONNAIS 8 POOL</v>
      </c>
      <c r="E12" s="210" t="s">
        <v>1801</v>
      </c>
      <c r="F12" s="6"/>
      <c r="G12" s="6" t="s">
        <v>107</v>
      </c>
      <c r="H12" s="6"/>
      <c r="I12" s="5">
        <v>12</v>
      </c>
      <c r="J12" s="39"/>
      <c r="L12" s="53"/>
    </row>
    <row r="13" spans="1:12" x14ac:dyDescent="0.3">
      <c r="A13" s="6">
        <v>12</v>
      </c>
      <c r="B13" s="209" t="str">
        <f>IFERROR(VLOOKUP(E13,Feuil1!A:C,2,FALSE),"En Cours")</f>
        <v>BOUMRA L HOUSSAIN</v>
      </c>
      <c r="C13" s="209" t="s">
        <v>1892</v>
      </c>
      <c r="D13" s="209" t="str">
        <f>IFERROR(VLOOKUP(E13,Feuil1!A:C,3,FALSE),"En Cours")</f>
        <v>BILLARD CLUB LYONNAIS 8 POOL</v>
      </c>
      <c r="E13" s="210" t="s">
        <v>739</v>
      </c>
      <c r="F13" s="6"/>
      <c r="G13" s="6" t="s">
        <v>107</v>
      </c>
      <c r="H13" s="6"/>
      <c r="I13" s="5">
        <v>13</v>
      </c>
      <c r="J13" s="39"/>
      <c r="L13" s="53"/>
    </row>
    <row r="14" spans="1:12" x14ac:dyDescent="0.3">
      <c r="A14" s="6">
        <v>13</v>
      </c>
      <c r="B14" s="209" t="str">
        <f>IFERROR(VLOOKUP(E14,Feuil1!A:C,2,FALSE),"En Cours")</f>
        <v>VALLOT PATRICE</v>
      </c>
      <c r="C14" s="209" t="s">
        <v>1892</v>
      </c>
      <c r="D14" s="209" t="str">
        <f>IFERROR(VLOOKUP(E14,Feuil1!A:C,3,FALSE),"En Cours")</f>
        <v>BILLARD CLUB DE BOURG EN BRESSE</v>
      </c>
      <c r="E14" s="210" t="s">
        <v>1296</v>
      </c>
      <c r="F14" s="6"/>
      <c r="G14" s="6" t="s">
        <v>107</v>
      </c>
      <c r="H14" s="6"/>
      <c r="I14" s="5">
        <v>14</v>
      </c>
      <c r="J14" s="39"/>
      <c r="L14" s="53"/>
    </row>
    <row r="15" spans="1:12" x14ac:dyDescent="0.3">
      <c r="A15" s="6">
        <v>14</v>
      </c>
      <c r="B15" s="209" t="str">
        <f>IFERROR(VLOOKUP(E15,Feuil1!A:C,2,FALSE),"En Cours")</f>
        <v>LOBOS MALDONANO OMAR</v>
      </c>
      <c r="C15" s="209" t="s">
        <v>1892</v>
      </c>
      <c r="D15" s="209" t="str">
        <f>IFERROR(VLOOKUP(E15,Feuil1!A:C,3,FALSE),"En Cours")</f>
        <v>BLACKBALL BILLARD CLUB BESAYES 26</v>
      </c>
      <c r="E15" s="210" t="s">
        <v>422</v>
      </c>
      <c r="F15" s="6"/>
      <c r="G15" s="6" t="s">
        <v>107</v>
      </c>
      <c r="H15" s="6"/>
      <c r="I15" s="5">
        <v>15</v>
      </c>
      <c r="J15" s="39"/>
      <c r="L15" s="53"/>
    </row>
    <row r="16" spans="1:12" ht="15.75" thickBot="1" x14ac:dyDescent="0.35">
      <c r="A16" s="6">
        <v>15</v>
      </c>
      <c r="B16" s="209" t="str">
        <f>IFERROR(VLOOKUP(E16,Feuil1!A:C,2,FALSE),"En Cours")</f>
        <v>TOUFIKI MOUNIR</v>
      </c>
      <c r="C16" s="209" t="s">
        <v>1892</v>
      </c>
      <c r="D16" s="209" t="str">
        <f>IFERROR(VLOOKUP(E16,Feuil1!A:C,3,FALSE),"En Cours")</f>
        <v>BILLARD CLUB LYONNAIS 8 POOL</v>
      </c>
      <c r="E16" s="210" t="s">
        <v>1803</v>
      </c>
      <c r="F16" s="6"/>
      <c r="G16" s="6" t="s">
        <v>107</v>
      </c>
      <c r="H16" s="6"/>
      <c r="I16" s="5">
        <v>16</v>
      </c>
      <c r="J16" s="39"/>
      <c r="L16" s="53"/>
    </row>
    <row r="17" spans="1:12" x14ac:dyDescent="0.3">
      <c r="A17" s="6">
        <v>16</v>
      </c>
      <c r="B17" s="209" t="str">
        <f>IFERROR(VLOOKUP(E17,Feuil1!A:C,2,FALSE),"En Cours")</f>
        <v>BONILLA JONATAN</v>
      </c>
      <c r="C17" s="209" t="s">
        <v>1892</v>
      </c>
      <c r="D17" s="209" t="str">
        <f>IFERROR(VLOOKUP(E17,Feuil1!A:C,3,FALSE),"En Cours")</f>
        <v>BILLARD CLUB DE GAILLARD</v>
      </c>
      <c r="E17" s="210" t="s">
        <v>1853</v>
      </c>
      <c r="F17" s="6"/>
      <c r="G17" s="6" t="s">
        <v>107</v>
      </c>
      <c r="H17" s="6"/>
      <c r="I17" s="5">
        <v>17</v>
      </c>
      <c r="J17" s="39"/>
      <c r="L17" s="229" t="s">
        <v>69</v>
      </c>
    </row>
    <row r="18" spans="1:12" x14ac:dyDescent="0.3">
      <c r="A18" s="6">
        <v>17</v>
      </c>
      <c r="B18" s="209" t="str">
        <f>IFERROR(VLOOKUP(E18,Feuil1!A:C,2,FALSE),"En Cours")</f>
        <v>BERLIAT REGIS</v>
      </c>
      <c r="C18" s="209" t="s">
        <v>1892</v>
      </c>
      <c r="D18" s="209" t="str">
        <f>IFERROR(VLOOKUP(E18,Feuil1!A:C,3,FALSE),"En Cours")</f>
        <v>BILLARD CLUB LYONNAIS 8 POOL</v>
      </c>
      <c r="E18" s="210" t="s">
        <v>849</v>
      </c>
      <c r="F18" s="6"/>
      <c r="G18" s="6" t="s">
        <v>107</v>
      </c>
      <c r="H18" s="6"/>
      <c r="I18" s="5">
        <v>18</v>
      </c>
      <c r="J18" s="39"/>
      <c r="L18" s="230"/>
    </row>
    <row r="19" spans="1:12" ht="15.75" thickBot="1" x14ac:dyDescent="0.35">
      <c r="A19" s="6">
        <v>18</v>
      </c>
      <c r="B19" s="209" t="str">
        <f>IFERROR(VLOOKUP(E19,Feuil1!A:C,2,FALSE),"En Cours")</f>
        <v>ANDRIAMPININA NOMENA MARYSE</v>
      </c>
      <c r="C19" s="209" t="s">
        <v>1892</v>
      </c>
      <c r="D19" s="209" t="str">
        <f>IFERROR(VLOOKUP(E19,Feuil1!A:C,3,FALSE),"En Cours")</f>
        <v>BILLARD CLUB LYONNAIS 8 POOL</v>
      </c>
      <c r="E19" s="210" t="s">
        <v>1685</v>
      </c>
      <c r="F19" s="6"/>
      <c r="G19" s="6" t="s">
        <v>107</v>
      </c>
      <c r="H19" s="6"/>
      <c r="I19" s="5">
        <v>19</v>
      </c>
      <c r="J19" s="39"/>
      <c r="L19" s="231"/>
    </row>
    <row r="20" spans="1:12" x14ac:dyDescent="0.3">
      <c r="A20" s="6">
        <v>19</v>
      </c>
      <c r="B20" s="209" t="str">
        <f>IFERROR(VLOOKUP(E20,Feuil1!A:C,2,FALSE),"En Cours")</f>
        <v>CADET DAVID CHRISTOPHER</v>
      </c>
      <c r="C20" s="209" t="s">
        <v>1892</v>
      </c>
      <c r="D20" s="209" t="str">
        <f>IFERROR(VLOOKUP(E20,Feuil1!A:C,3,FALSE),"En Cours")</f>
        <v>BILLARD CLUB LYONNAIS 8 POOL</v>
      </c>
      <c r="E20" s="210" t="s">
        <v>1491</v>
      </c>
      <c r="F20" s="6"/>
      <c r="G20" s="6" t="s">
        <v>107</v>
      </c>
      <c r="H20" s="6"/>
      <c r="I20" s="5">
        <v>20</v>
      </c>
      <c r="J20" s="39"/>
      <c r="L20" s="53"/>
    </row>
    <row r="21" spans="1:12" x14ac:dyDescent="0.3">
      <c r="A21" s="6">
        <v>20</v>
      </c>
      <c r="B21" s="209" t="str">
        <f>IFERROR(VLOOKUP(E21,Feuil1!A:C,2,FALSE),"En Cours")</f>
        <v>BERGNES LENNY</v>
      </c>
      <c r="C21" s="209" t="s">
        <v>1892</v>
      </c>
      <c r="D21" s="209" t="str">
        <f>IFERROR(VLOOKUP(E21,Feuil1!A:C,3,FALSE),"En Cours")</f>
        <v>BILLARD CLUB PONTOIS</v>
      </c>
      <c r="E21" s="210" t="s">
        <v>1274</v>
      </c>
      <c r="F21" s="6"/>
      <c r="G21" s="6" t="s">
        <v>107</v>
      </c>
      <c r="H21" s="6"/>
      <c r="I21" s="5">
        <v>21</v>
      </c>
      <c r="J21" s="39"/>
      <c r="L21" s="53"/>
    </row>
    <row r="22" spans="1:12" x14ac:dyDescent="0.3">
      <c r="A22" s="6">
        <v>21</v>
      </c>
      <c r="B22" s="209" t="str">
        <f>IFERROR(VLOOKUP(E22,Feuil1!A:C,2,FALSE),"En Cours")</f>
        <v>ESPINOSA SEBASTIEN</v>
      </c>
      <c r="C22" s="209" t="s">
        <v>1892</v>
      </c>
      <c r="D22" s="209" t="str">
        <f>IFERROR(VLOOKUP(E22,Feuil1!A:C,3,FALSE),"En Cours")</f>
        <v>BILLARD CLUB PONTOIS</v>
      </c>
      <c r="E22" s="210" t="s">
        <v>1256</v>
      </c>
      <c r="F22" s="6"/>
      <c r="G22" s="6" t="s">
        <v>107</v>
      </c>
      <c r="H22" s="6"/>
      <c r="I22" s="5">
        <v>22</v>
      </c>
      <c r="J22" s="39"/>
      <c r="L22" s="53"/>
    </row>
    <row r="23" spans="1:12" x14ac:dyDescent="0.3">
      <c r="A23" s="6">
        <v>22</v>
      </c>
      <c r="B23" s="209" t="str">
        <f>IFERROR(VLOOKUP(E23,Feuil1!A:C,2,FALSE),"En Cours")</f>
        <v>TESTUD FABIAN</v>
      </c>
      <c r="C23" s="209" t="s">
        <v>1892</v>
      </c>
      <c r="D23" s="209" t="str">
        <f>IFERROR(VLOOKUP(E23,Feuil1!A:C,3,FALSE),"En Cours")</f>
        <v>LES SQUALES</v>
      </c>
      <c r="E23" s="210" t="s">
        <v>1465</v>
      </c>
      <c r="F23" s="6"/>
      <c r="G23" s="6" t="s">
        <v>107</v>
      </c>
      <c r="H23" s="6"/>
      <c r="I23" s="5">
        <v>23</v>
      </c>
      <c r="J23" s="39"/>
      <c r="L23" s="53"/>
    </row>
    <row r="24" spans="1:12" x14ac:dyDescent="0.3">
      <c r="A24" s="6">
        <v>23</v>
      </c>
      <c r="B24" s="209" t="str">
        <f>IFERROR(VLOOKUP(E24,Feuil1!A:C,2,FALSE),"En Cours")</f>
        <v>MERMILLOD BLARDET FRANCK</v>
      </c>
      <c r="C24" s="209" t="s">
        <v>1892</v>
      </c>
      <c r="D24" s="209" t="str">
        <f>IFERROR(VLOOKUP(E24,Feuil1!A:C,3,FALSE),"En Cours")</f>
        <v>Association du lake Pub 74</v>
      </c>
      <c r="E24" s="210" t="s">
        <v>1889</v>
      </c>
      <c r="F24" s="6"/>
      <c r="G24" s="6" t="s">
        <v>107</v>
      </c>
      <c r="H24" s="6"/>
      <c r="I24" s="5">
        <v>24</v>
      </c>
      <c r="J24" s="39"/>
      <c r="L24" s="53"/>
    </row>
    <row r="25" spans="1:12" ht="15.75" thickBot="1" x14ac:dyDescent="0.35">
      <c r="A25" s="6">
        <v>24</v>
      </c>
      <c r="B25" s="209" t="str">
        <f>IFERROR(VLOOKUP(E25,Feuil1!A:C,2,FALSE),"En Cours")</f>
        <v>TREYVAUD DAMIEN</v>
      </c>
      <c r="C25" s="209" t="s">
        <v>1892</v>
      </c>
      <c r="D25" s="209" t="str">
        <f>IFERROR(VLOOKUP(E25,Feuil1!A:C,3,FALSE),"En Cours")</f>
        <v>BILLARD CLUB DE CLARAFOND ARCINE</v>
      </c>
      <c r="E25" s="210" t="s">
        <v>1753</v>
      </c>
      <c r="F25" s="6"/>
      <c r="G25" s="6" t="s">
        <v>107</v>
      </c>
      <c r="H25" s="6"/>
      <c r="I25" s="5">
        <v>25</v>
      </c>
      <c r="J25" s="39"/>
      <c r="L25" s="53"/>
    </row>
    <row r="26" spans="1:12" x14ac:dyDescent="0.3">
      <c r="A26" s="6">
        <v>25</v>
      </c>
      <c r="B26" s="209" t="str">
        <f>IFERROR(VLOOKUP(E26,Feuil1!A:C,2,FALSE),"En Cours")</f>
        <v>CACACE UMBERTO</v>
      </c>
      <c r="C26" s="209" t="s">
        <v>1892</v>
      </c>
      <c r="D26" s="209" t="str">
        <f>IFERROR(VLOOKUP(E26,Feuil1!A:C,3,FALSE),"En Cours")</f>
        <v>NIGHT BILLARD CLUB</v>
      </c>
      <c r="E26" s="210" t="s">
        <v>765</v>
      </c>
      <c r="F26" s="6"/>
      <c r="G26" s="6" t="s">
        <v>107</v>
      </c>
      <c r="H26" s="6"/>
      <c r="I26" s="5">
        <v>26</v>
      </c>
      <c r="J26" s="39"/>
      <c r="L26" s="227">
        <v>3</v>
      </c>
    </row>
    <row r="27" spans="1:12" ht="15.75" thickBot="1" x14ac:dyDescent="0.35">
      <c r="A27" s="6">
        <v>26</v>
      </c>
      <c r="B27" s="209" t="str">
        <f>IFERROR(VLOOKUP(E27,Feuil1!A:C,2,FALSE),"En Cours")</f>
        <v>MARINEAU DELPHINE</v>
      </c>
      <c r="C27" s="209" t="s">
        <v>1892</v>
      </c>
      <c r="D27" s="209" t="str">
        <f>IFERROR(VLOOKUP(E27,Feuil1!A:C,3,FALSE),"En Cours")</f>
        <v>NIGHT BILLARD CLUB</v>
      </c>
      <c r="E27" s="210" t="s">
        <v>1789</v>
      </c>
      <c r="F27" s="6"/>
      <c r="G27" s="6" t="s">
        <v>107</v>
      </c>
      <c r="H27" s="6"/>
      <c r="I27" s="5">
        <v>27</v>
      </c>
      <c r="J27" s="39"/>
      <c r="L27" s="228"/>
    </row>
    <row r="28" spans="1:12" x14ac:dyDescent="0.3">
      <c r="A28" s="6">
        <v>27</v>
      </c>
      <c r="B28" s="209" t="str">
        <f>IFERROR(VLOOKUP(E28,Feuil1!A:C,2,FALSE),"En Cours")</f>
        <v>ROSINSKI JEAN LUC</v>
      </c>
      <c r="C28" s="209" t="s">
        <v>1892</v>
      </c>
      <c r="D28" s="209" t="str">
        <f>IFERROR(VLOOKUP(E28,Feuil1!A:C,3,FALSE),"En Cours")</f>
        <v>NIGHT BILLARD CLUB</v>
      </c>
      <c r="E28" s="210" t="s">
        <v>1837</v>
      </c>
      <c r="F28" s="6"/>
      <c r="G28" s="6" t="s">
        <v>107</v>
      </c>
      <c r="H28" s="6"/>
      <c r="I28" s="5">
        <v>28</v>
      </c>
      <c r="J28" s="39"/>
      <c r="L28" s="53"/>
    </row>
    <row r="29" spans="1:12" x14ac:dyDescent="0.3">
      <c r="A29" s="6">
        <v>28</v>
      </c>
      <c r="B29" s="209" t="str">
        <f>IFERROR(VLOOKUP(E29,Feuil1!A:C,2,FALSE),"En Cours")</f>
        <v>MAURE STEPHANE</v>
      </c>
      <c r="C29" s="209" t="s">
        <v>1892</v>
      </c>
      <c r="D29" s="209" t="str">
        <f>IFERROR(VLOOKUP(E29,Feuil1!A:C,3,FALSE),"En Cours")</f>
        <v>BILLARD CLUB DE BOURG EN BRESSE</v>
      </c>
      <c r="E29" s="210" t="s">
        <v>1707</v>
      </c>
      <c r="F29" s="6"/>
      <c r="G29" s="6" t="s">
        <v>107</v>
      </c>
      <c r="H29" s="6"/>
      <c r="I29" s="5">
        <v>29</v>
      </c>
      <c r="J29" s="39"/>
      <c r="L29" s="53"/>
    </row>
    <row r="30" spans="1:12" x14ac:dyDescent="0.3">
      <c r="A30" s="6">
        <v>29</v>
      </c>
      <c r="B30" s="209" t="str">
        <f>IFERROR(VLOOKUP(E30,Feuil1!A:C,2,FALSE),"En Cours")</f>
        <v>ABONNENC GAEL</v>
      </c>
      <c r="C30" s="209" t="s">
        <v>1892</v>
      </c>
      <c r="D30" s="209" t="str">
        <f>IFERROR(VLOOKUP(E30,Feuil1!A:C,3,FALSE),"En Cours")</f>
        <v>EIGHT'S POOL GAME</v>
      </c>
      <c r="E30" s="210" t="s">
        <v>1745</v>
      </c>
      <c r="F30" s="6"/>
      <c r="G30" s="6" t="s">
        <v>107</v>
      </c>
      <c r="H30" s="6"/>
      <c r="I30" s="5">
        <v>30</v>
      </c>
      <c r="J30" s="39"/>
      <c r="L30" s="53"/>
    </row>
    <row r="31" spans="1:12" x14ac:dyDescent="0.3">
      <c r="A31" s="6">
        <v>30</v>
      </c>
      <c r="B31" s="209" t="str">
        <f>IFERROR(VLOOKUP(E31,Feuil1!A:C,2,FALSE),"En Cours")</f>
        <v>VAUDAUX RUTH ISABELLE</v>
      </c>
      <c r="C31" s="209" t="s">
        <v>1892</v>
      </c>
      <c r="D31" s="209" t="str">
        <f>IFERROR(VLOOKUP(E31,Feuil1!A:C,3,FALSE),"En Cours")</f>
        <v>EIGHT'S POOL GAME</v>
      </c>
      <c r="E31" s="210" t="s">
        <v>1141</v>
      </c>
      <c r="F31" s="6"/>
      <c r="G31" s="6" t="s">
        <v>107</v>
      </c>
      <c r="H31" s="6"/>
      <c r="I31" s="5">
        <v>31</v>
      </c>
      <c r="J31" s="39"/>
      <c r="L31" s="53"/>
    </row>
    <row r="32" spans="1:12" x14ac:dyDescent="0.3">
      <c r="A32" s="6">
        <v>31</v>
      </c>
      <c r="B32" s="209" t="str">
        <f>IFERROR(VLOOKUP(E32,Feuil1!A:C,2,FALSE),"En Cours")</f>
        <v>SKAF JOSEPH</v>
      </c>
      <c r="C32" s="209" t="s">
        <v>1892</v>
      </c>
      <c r="D32" s="209" t="str">
        <f>IFERROR(VLOOKUP(E32,Feuil1!A:C,3,FALSE),"En Cours")</f>
        <v>BILLARD CLUB DE GAILLARD</v>
      </c>
      <c r="E32" s="210" t="s">
        <v>790</v>
      </c>
      <c r="F32" s="6"/>
      <c r="G32" s="6" t="s">
        <v>107</v>
      </c>
      <c r="H32" s="6"/>
      <c r="I32" s="5">
        <v>32</v>
      </c>
      <c r="J32" s="39"/>
      <c r="L32" s="53"/>
    </row>
    <row r="33" spans="1:12" x14ac:dyDescent="0.3">
      <c r="A33" s="6">
        <v>32</v>
      </c>
      <c r="B33" s="209" t="str">
        <f>IFERROR(VLOOKUP(E33,Feuil1!A:C,2,FALSE),"En Cours")</f>
        <v>SOUS THOMAS</v>
      </c>
      <c r="C33" s="209" t="s">
        <v>1892</v>
      </c>
      <c r="D33" s="209" t="str">
        <f>IFERROR(VLOOKUP(E33,Feuil1!A:C,3,FALSE),"En Cours")</f>
        <v>NIGHT BILLARD CLUB</v>
      </c>
      <c r="E33" s="210" t="s">
        <v>1879</v>
      </c>
      <c r="F33" s="6"/>
      <c r="G33" s="6" t="s">
        <v>107</v>
      </c>
      <c r="H33" s="6"/>
      <c r="I33" s="5">
        <v>33</v>
      </c>
      <c r="J33" s="40"/>
      <c r="L33" s="53"/>
    </row>
    <row r="34" spans="1:12" x14ac:dyDescent="0.3">
      <c r="A34" s="6">
        <v>33</v>
      </c>
      <c r="B34" s="209" t="str">
        <f>IFERROR(VLOOKUP(E34,Feuil1!A:C,2,FALSE),"En Cours")</f>
        <v>MONTPELLIER BRUNO</v>
      </c>
      <c r="C34" s="209" t="s">
        <v>1892</v>
      </c>
      <c r="D34" s="209" t="str">
        <f>IFERROR(VLOOKUP(E34,Feuil1!A:C,3,FALSE),"En Cours")</f>
        <v>BILLARD CLUB 8 POOL EVIAN</v>
      </c>
      <c r="E34" s="210" t="s">
        <v>1117</v>
      </c>
      <c r="F34" s="6"/>
      <c r="G34" s="6" t="s">
        <v>107</v>
      </c>
      <c r="H34" s="6"/>
      <c r="I34" s="5">
        <v>34</v>
      </c>
      <c r="J34" s="40"/>
    </row>
    <row r="35" spans="1:12" x14ac:dyDescent="0.3">
      <c r="A35" s="6">
        <v>34</v>
      </c>
      <c r="B35" s="209" t="str">
        <f>IFERROR(VLOOKUP(E35,Feuil1!A:C,2,FALSE),"En Cours")</f>
        <v>RAY VINCENT</v>
      </c>
      <c r="C35" s="209" t="s">
        <v>1892</v>
      </c>
      <c r="D35" s="209" t="str">
        <f>IFERROR(VLOOKUP(E35,Feuil1!A:C,3,FALSE),"En Cours")</f>
        <v>BILLARD CLUB DE CLARAFOND ARCINE</v>
      </c>
      <c r="E35" s="210" t="s">
        <v>1156</v>
      </c>
      <c r="F35" s="6"/>
      <c r="G35" s="6" t="s">
        <v>107</v>
      </c>
      <c r="H35" s="6"/>
    </row>
  </sheetData>
  <mergeCells count="4">
    <mergeCell ref="L1:L2"/>
    <mergeCell ref="L9:L10"/>
    <mergeCell ref="L17:L19"/>
    <mergeCell ref="L26:L27"/>
  </mergeCells>
  <phoneticPr fontId="0" type="noConversion"/>
  <dataValidations count="2">
    <dataValidation type="list" showInputMessage="1" showErrorMessage="1" sqref="G2:G35">
      <formula1>Liste_Forfait</formula1>
    </dataValidation>
    <dataValidation type="list" allowBlank="1" showInputMessage="1" showErrorMessage="1" sqref="A2:A35">
      <formula1>$I$1:$I$34</formula1>
    </dataValidation>
  </dataValidations>
  <printOptions horizontalCentered="1"/>
  <pageMargins left="0.6692913385826772" right="0.27559055118110237" top="0.94488188976377963" bottom="0.62992125984251968" header="0.19685039370078741" footer="0.19685039370078741"/>
  <pageSetup paperSize="9" scale="91" fitToHeight="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180975</xdr:rowOff>
                  </from>
                  <to>
                    <xdr:col>11</xdr:col>
                    <xdr:colOff>1590675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180975</xdr:rowOff>
                  </from>
                  <to>
                    <xdr:col>11</xdr:col>
                    <xdr:colOff>1609725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AT24"/>
  <sheetViews>
    <sheetView showGridLines="0" zoomScale="75" workbookViewId="0">
      <selection activeCell="F13" sqref="F12:F13"/>
    </sheetView>
  </sheetViews>
  <sheetFormatPr baseColWidth="10" defaultRowHeight="14.1" customHeight="1" x14ac:dyDescent="0.2"/>
  <cols>
    <col min="1" max="1" width="7.42578125" style="84" customWidth="1"/>
    <col min="2" max="2" width="18.7109375" style="84" customWidth="1"/>
    <col min="3" max="3" width="5.28515625" style="84" bestFit="1" customWidth="1"/>
    <col min="4" max="4" width="3.42578125" style="84" bestFit="1" customWidth="1"/>
    <col min="5" max="5" width="3" style="143" customWidth="1"/>
    <col min="6" max="6" width="18.7109375" style="144" customWidth="1"/>
    <col min="7" max="7" width="4.7109375" style="144" customWidth="1"/>
    <col min="8" max="8" width="3.42578125" style="144" customWidth="1"/>
    <col min="9" max="9" width="3" style="143" customWidth="1"/>
    <col min="10" max="10" width="18.7109375" style="144" customWidth="1"/>
    <col min="11" max="11" width="4.7109375" style="144" customWidth="1"/>
    <col min="12" max="12" width="4.140625" style="145" customWidth="1"/>
    <col min="13" max="13" width="22.140625" style="144" bestFit="1" customWidth="1"/>
    <col min="14" max="14" width="4.7109375" style="144" customWidth="1"/>
    <col min="15" max="15" width="3" style="143" customWidth="1"/>
    <col min="16" max="16" width="3.42578125" style="144" customWidth="1"/>
    <col min="17" max="17" width="21.28515625" style="144" bestFit="1" customWidth="1"/>
    <col min="18" max="18" width="4.7109375" style="144" customWidth="1"/>
    <col min="19" max="19" width="3" style="143" customWidth="1"/>
    <col min="20" max="20" width="3.42578125" style="84" customWidth="1"/>
    <col min="21" max="21" width="18.7109375" style="84" customWidth="1"/>
    <col min="22" max="22" width="5.42578125" style="84" bestFit="1" customWidth="1"/>
    <col min="23" max="23" width="7.42578125" style="84" customWidth="1"/>
    <col min="24" max="24" width="4.7109375" style="84" customWidth="1"/>
    <col min="25" max="25" width="2.28515625" style="84" hidden="1" customWidth="1"/>
    <col min="26" max="26" width="18.7109375" style="84" hidden="1" customWidth="1"/>
    <col min="27" max="27" width="3.42578125" style="84" hidden="1" customWidth="1"/>
    <col min="28" max="28" width="18.7109375" style="85" hidden="1" customWidth="1"/>
    <col min="29" max="29" width="3" style="84" hidden="1" customWidth="1"/>
    <col min="30" max="30" width="2.85546875" style="84" hidden="1" customWidth="1"/>
    <col min="31" max="31" width="3" style="84" hidden="1" customWidth="1"/>
    <col min="32" max="32" width="2.85546875" style="84" hidden="1" customWidth="1"/>
    <col min="33" max="33" width="3" style="84" hidden="1" customWidth="1"/>
    <col min="34" max="34" width="2.85546875" style="84" hidden="1" customWidth="1"/>
    <col min="35" max="35" width="3" style="84" hidden="1" customWidth="1"/>
    <col min="36" max="36" width="2.85546875" style="84" hidden="1" customWidth="1"/>
    <col min="37" max="37" width="3" style="84" hidden="1" customWidth="1"/>
    <col min="38" max="38" width="2.85546875" style="84" hidden="1" customWidth="1"/>
    <col min="39" max="39" width="3" style="84" hidden="1" customWidth="1"/>
    <col min="40" max="40" width="2.85546875" style="84" hidden="1" customWidth="1"/>
    <col min="41" max="41" width="4.7109375" style="84" hidden="1" customWidth="1"/>
    <col min="42" max="42" width="3.42578125" style="84" hidden="1" customWidth="1"/>
    <col min="43" max="43" width="3.42578125" style="84" bestFit="1" customWidth="1"/>
    <col min="44" max="44" width="18.7109375" style="84" customWidth="1"/>
    <col min="45" max="45" width="4.7109375" style="84" customWidth="1"/>
    <col min="46" max="46" width="3.42578125" style="84" bestFit="1" customWidth="1"/>
    <col min="47" max="16384" width="11.42578125" style="84"/>
  </cols>
  <sheetData>
    <row r="1" spans="1:46" ht="30" customHeight="1" thickTop="1" thickBot="1" x14ac:dyDescent="0.25">
      <c r="A1" s="79"/>
      <c r="B1" s="80"/>
      <c r="C1" s="80"/>
      <c r="D1" s="80"/>
      <c r="E1" s="81"/>
      <c r="F1" s="82"/>
      <c r="G1" s="82"/>
      <c r="H1" s="82"/>
      <c r="I1" s="81"/>
      <c r="J1" s="235" t="str">
        <f>"("&amp;Accueil!D18&amp;" manches gagnantes)"</f>
        <v>(3 manches gagnantes)</v>
      </c>
      <c r="K1" s="235"/>
      <c r="L1" s="235"/>
      <c r="M1" s="235"/>
      <c r="N1" s="235"/>
      <c r="O1" s="235"/>
      <c r="P1" s="235"/>
      <c r="Q1" s="235"/>
      <c r="R1" s="235"/>
      <c r="S1" s="81"/>
      <c r="T1" s="80"/>
      <c r="U1" s="80"/>
      <c r="V1" s="80"/>
      <c r="W1" s="83"/>
    </row>
    <row r="2" spans="1:46" ht="30" customHeight="1" x14ac:dyDescent="0.2">
      <c r="A2" s="86"/>
      <c r="E2" s="87"/>
      <c r="F2" s="88"/>
      <c r="G2" s="88"/>
      <c r="H2" s="88"/>
      <c r="I2" s="87"/>
      <c r="J2" s="89"/>
      <c r="K2" s="89"/>
      <c r="L2" s="89"/>
      <c r="M2" s="89"/>
      <c r="N2" s="89"/>
      <c r="O2" s="89"/>
      <c r="P2" s="89"/>
      <c r="Q2" s="89"/>
      <c r="R2" s="89"/>
      <c r="S2" s="87"/>
      <c r="T2" s="90"/>
      <c r="U2" s="90"/>
      <c r="V2" s="90"/>
      <c r="W2" s="91"/>
      <c r="AQ2" s="236" t="s">
        <v>36</v>
      </c>
      <c r="AR2" s="237"/>
      <c r="AS2" s="237"/>
      <c r="AT2" s="238"/>
    </row>
    <row r="3" spans="1:46" ht="30" customHeight="1" thickBot="1" x14ac:dyDescent="0.25">
      <c r="A3" s="86"/>
      <c r="E3" s="87"/>
      <c r="F3" s="88"/>
      <c r="G3" s="88"/>
      <c r="H3" s="88"/>
      <c r="I3" s="87"/>
      <c r="J3" s="92"/>
      <c r="K3" s="88" t="s">
        <v>0</v>
      </c>
      <c r="L3" s="93">
        <v>1</v>
      </c>
      <c r="M3" s="190" t="str">
        <f>IF(IF(ISNA(VLOOKUP(L3,Inscrits!$A$2:$C$35,2,FALSE)),"",VLOOKUP(L3,Inscrits!$A$2:$C$35,2,FALSE))=0,"",IF(ISNA(VLOOKUP(L3,Inscrits!$A$2:$C$35,2,FALSE)),"",VLOOKUP(L3,Inscrits!$A$2:$C$35,2,FALSE)))</f>
        <v>TRABICHET CHRISTOPHE</v>
      </c>
      <c r="N3" s="191" t="str">
        <f>IF(IF(ISNA(VLOOKUP(L3,Inscrits!$A$2:$C$35,3,FALSE)),"","("&amp;(VLOOKUP(L3,Inscrits!$A$2:$C$35,3,FALSE))&amp;")")="()","",IF(ISNA(VLOOKUP(L3,Inscrits!$A$2:$C$35,3,FALSE)),"","("&amp;(VLOOKUP(L3,Inscrits!$A$2:$C$35,3,FALSE))&amp;")"))</f>
        <v>(NC)</v>
      </c>
      <c r="O3" s="94"/>
      <c r="P3" s="95"/>
      <c r="Q3" s="96" t="s">
        <v>1</v>
      </c>
      <c r="R3" s="88"/>
      <c r="S3" s="87"/>
      <c r="T3" s="90"/>
      <c r="U3" s="90"/>
      <c r="V3" s="90"/>
      <c r="W3" s="91"/>
      <c r="AC3" s="97" t="s">
        <v>2</v>
      </c>
      <c r="AD3" s="97" t="s">
        <v>3</v>
      </c>
      <c r="AE3" s="97" t="s">
        <v>2</v>
      </c>
      <c r="AF3" s="97" t="s">
        <v>3</v>
      </c>
      <c r="AG3" s="97" t="s">
        <v>2</v>
      </c>
      <c r="AH3" s="97" t="s">
        <v>3</v>
      </c>
      <c r="AI3" s="97" t="s">
        <v>2</v>
      </c>
      <c r="AJ3" s="97" t="s">
        <v>3</v>
      </c>
      <c r="AK3" s="97" t="s">
        <v>2</v>
      </c>
      <c r="AL3" s="97" t="s">
        <v>3</v>
      </c>
      <c r="AM3" s="97" t="s">
        <v>2</v>
      </c>
      <c r="AN3" s="97" t="s">
        <v>3</v>
      </c>
      <c r="AO3" s="97" t="s">
        <v>4</v>
      </c>
      <c r="AQ3" s="98"/>
      <c r="AR3" s="99" t="s">
        <v>5</v>
      </c>
      <c r="AS3" s="100" t="s">
        <v>4</v>
      </c>
      <c r="AT3" s="101"/>
    </row>
    <row r="4" spans="1:46" ht="30" customHeight="1" thickTop="1" x14ac:dyDescent="0.2">
      <c r="A4" s="86"/>
      <c r="E4" s="87"/>
      <c r="F4" s="88"/>
      <c r="G4" s="88"/>
      <c r="H4" s="102"/>
      <c r="I4" s="103"/>
      <c r="J4" s="192"/>
      <c r="K4" s="193"/>
      <c r="L4" s="93"/>
      <c r="M4" s="104" t="s">
        <v>92</v>
      </c>
      <c r="N4" s="105"/>
      <c r="O4" s="106"/>
      <c r="P4" s="107"/>
      <c r="Q4" s="70" t="str">
        <f>M3</f>
        <v>TRABICHET CHRISTOPHE</v>
      </c>
      <c r="R4" s="71" t="str">
        <f>N3</f>
        <v>(NC)</v>
      </c>
      <c r="S4" s="108"/>
      <c r="T4" s="109"/>
      <c r="U4" s="90"/>
      <c r="V4" s="90"/>
      <c r="W4" s="91"/>
      <c r="Y4" s="84">
        <v>1</v>
      </c>
      <c r="Z4" s="110" t="str">
        <f>IF(U6="","",IF(U6=Q4,Q4,Q8))</f>
        <v/>
      </c>
      <c r="AB4" s="111" t="str">
        <f>M3</f>
        <v>TRABICHET CHRISTOPHE</v>
      </c>
      <c r="AC4" s="112">
        <f>IF(AB4=M3,IF(O5="F","",O3),0)</f>
        <v>0</v>
      </c>
      <c r="AD4" s="112">
        <f>IF(AB4=M3,IF(O3="F","",O5),0)</f>
        <v>0</v>
      </c>
      <c r="AE4" s="113">
        <f>IF(AB4=Q4,IF(S8="F","",S4),0)</f>
        <v>0</v>
      </c>
      <c r="AF4" s="113">
        <f>IF(AB4=Q4,IF(S4="F","",S8),0)</f>
        <v>0</v>
      </c>
      <c r="AG4" s="112">
        <f>IF(AB4=J4,IF(I8="F","",I4),0)</f>
        <v>0</v>
      </c>
      <c r="AH4" s="112">
        <f>IF(AB4=J4,IF(I4="F","",I8),0)</f>
        <v>0</v>
      </c>
      <c r="AI4" s="113">
        <f>IF(AB4=F6,IF(E10="F","",E6),0)</f>
        <v>0</v>
      </c>
      <c r="AJ4" s="113">
        <f>IF(AB4=F6,IF(E6="F","",E10),0)</f>
        <v>0</v>
      </c>
      <c r="AK4" s="112">
        <f>IF(AB4=F20,IF(E16="F","",E20),0)</f>
        <v>0</v>
      </c>
      <c r="AL4" s="112">
        <f>IF(AB4=F20,IF(E20="F","",E16),0)</f>
        <v>0</v>
      </c>
      <c r="AM4" s="114">
        <f t="shared" ref="AM4:AN7" si="0">SUM(AC4,AE4,AG4,AI4,AK4)</f>
        <v>0</v>
      </c>
      <c r="AN4" s="114">
        <f t="shared" si="0"/>
        <v>0</v>
      </c>
      <c r="AO4" s="110">
        <f>AM4-AN4</f>
        <v>0</v>
      </c>
      <c r="AQ4" s="98"/>
      <c r="AR4" s="115" t="str">
        <f>Z4</f>
        <v/>
      </c>
      <c r="AS4" s="116" t="str">
        <f>IF(AR4="","",(VLOOKUP(AR4,AB4:AO17,14,FALSE)))</f>
        <v/>
      </c>
      <c r="AT4" s="101"/>
    </row>
    <row r="5" spans="1:46" ht="30" customHeight="1" thickBot="1" x14ac:dyDescent="0.25">
      <c r="A5" s="86"/>
      <c r="B5" s="90"/>
      <c r="C5" s="90"/>
      <c r="D5" s="90"/>
      <c r="E5" s="87"/>
      <c r="F5" s="92"/>
      <c r="G5" s="88" t="s">
        <v>30</v>
      </c>
      <c r="H5" s="88"/>
      <c r="I5" s="117"/>
      <c r="J5" s="88"/>
      <c r="K5" s="88"/>
      <c r="L5" s="93"/>
      <c r="M5" s="192"/>
      <c r="N5" s="193"/>
      <c r="O5" s="94"/>
      <c r="P5" s="95"/>
      <c r="Q5" s="88"/>
      <c r="R5" s="88"/>
      <c r="S5" s="87"/>
      <c r="T5" s="118"/>
      <c r="U5" s="119" t="s">
        <v>8</v>
      </c>
      <c r="V5" s="90"/>
      <c r="W5" s="91"/>
      <c r="Y5" s="84">
        <v>3</v>
      </c>
      <c r="Z5" s="110" t="str">
        <f>IF(B8="","",IF(B8=F6,F6,F10))</f>
        <v/>
      </c>
      <c r="AB5" s="111">
        <f>M5</f>
        <v>0</v>
      </c>
      <c r="AC5" s="112">
        <f>IF(AB5=M5,IF(O3="F","",O5),0)</f>
        <v>0</v>
      </c>
      <c r="AD5" s="112">
        <f>IF(AB5=M5,IF(O5="F","",O3),0)</f>
        <v>0</v>
      </c>
      <c r="AE5" s="113">
        <f>IF(AB5=Q4,IF(S8="F","",S4),0)</f>
        <v>0</v>
      </c>
      <c r="AF5" s="113">
        <f>IF(AB5=Q4,IF(S4="F","",S8),0)</f>
        <v>0</v>
      </c>
      <c r="AG5" s="112">
        <f>IF(AB5=J4,IF(I8="F","",I4),0)</f>
        <v>0</v>
      </c>
      <c r="AH5" s="112">
        <f>IF(AB5=J4,IF(I4="F","",I8),0)</f>
        <v>0</v>
      </c>
      <c r="AI5" s="113">
        <f>IF(AB5=F6,IF(E10="F","",E6),0)</f>
        <v>0</v>
      </c>
      <c r="AJ5" s="113">
        <f>IF(AB5=F6,IF(E6="F","",E10),0)</f>
        <v>0</v>
      </c>
      <c r="AK5" s="112">
        <f>IF(AB5=F20,IF(E16="F","",E20),0)</f>
        <v>0</v>
      </c>
      <c r="AL5" s="112">
        <f>IF(AB5=F20,IF(E20="F","",E16),0)</f>
        <v>0</v>
      </c>
      <c r="AM5" s="114">
        <f t="shared" si="0"/>
        <v>0</v>
      </c>
      <c r="AN5" s="114">
        <f t="shared" si="0"/>
        <v>0</v>
      </c>
      <c r="AO5" s="110">
        <f>AM5-AN5</f>
        <v>0</v>
      </c>
      <c r="AQ5" s="98"/>
      <c r="AR5" s="120" t="str">
        <f>Z14</f>
        <v/>
      </c>
      <c r="AS5" s="121" t="str">
        <f>IF(AR5="","",(VLOOKUP(AR5,AB4:AO17,14,FALSE)))</f>
        <v/>
      </c>
      <c r="AT5" s="101"/>
    </row>
    <row r="6" spans="1:46" ht="30" customHeight="1" thickBot="1" x14ac:dyDescent="0.25">
      <c r="A6" s="86"/>
      <c r="B6" s="90"/>
      <c r="C6" s="90"/>
      <c r="D6" s="122"/>
      <c r="E6" s="103"/>
      <c r="F6" s="70" t="str">
        <f>J8</f>
        <v/>
      </c>
      <c r="G6" s="71" t="str">
        <f>K8</f>
        <v/>
      </c>
      <c r="H6" s="88"/>
      <c r="I6" s="117"/>
      <c r="J6" s="104" t="s">
        <v>98</v>
      </c>
      <c r="K6" s="105"/>
      <c r="L6" s="93"/>
      <c r="M6" s="88"/>
      <c r="N6" s="88"/>
      <c r="O6" s="87"/>
      <c r="P6" s="88"/>
      <c r="Q6" s="104" t="s">
        <v>96</v>
      </c>
      <c r="R6" s="105"/>
      <c r="S6" s="87"/>
      <c r="T6" s="123"/>
      <c r="U6" s="70" t="str">
        <f>IF(OR(S4="F",S4="A"),Q8,IF(OR(S8="F",S8="A"),Q4,IF(S4=S8,"",(IF(S4&gt;S8,Q4,Q8)))))</f>
        <v/>
      </c>
      <c r="V6" s="214" t="str">
        <f>IF(OR(S4="F",S4="A"),R8,IF(OR(S8="F",S8="A"),R4,IF(S4=S8,"",(IF(S4&gt;S8,R4,R8)))))</f>
        <v/>
      </c>
      <c r="W6" s="217" t="s">
        <v>54</v>
      </c>
      <c r="Y6" s="84">
        <v>5</v>
      </c>
      <c r="Z6" s="110" t="str">
        <f>IF(B8="","",IF(B8=F6,F10,F6))</f>
        <v/>
      </c>
      <c r="AB6" s="111" t="str">
        <f>M7</f>
        <v>ESPINOSA SEBASTIEN</v>
      </c>
      <c r="AC6" s="112">
        <f>IF(AB6=M7,IF(O9="F","",O7),0)</f>
        <v>0</v>
      </c>
      <c r="AD6" s="112">
        <f>IF(AB6=M7,IF(O7="F","",O9),0)</f>
        <v>0</v>
      </c>
      <c r="AE6" s="113">
        <f>IF(AB6=Q8,IF(S4="F","",S8),0)</f>
        <v>0</v>
      </c>
      <c r="AF6" s="113">
        <f>IF(AB6=Q8,IF(S8="F","",S4),0)</f>
        <v>0</v>
      </c>
      <c r="AG6" s="112">
        <f>IF(AB6=J8,IF(I4="F","",I8),0)</f>
        <v>0</v>
      </c>
      <c r="AH6" s="112">
        <f>IF(AB6=J8,IF(I8="F","",I4),0)</f>
        <v>0</v>
      </c>
      <c r="AI6" s="113">
        <f>IF(AB6=F6,IF(E10="F","",E6),0)</f>
        <v>0</v>
      </c>
      <c r="AJ6" s="113">
        <f>IF(AB6=F6,IF(E6="F","",E10),0)</f>
        <v>0</v>
      </c>
      <c r="AK6" s="112">
        <f>IF(AB6=F20,IF(E16="F","",E20),0)</f>
        <v>0</v>
      </c>
      <c r="AL6" s="112">
        <f>IF(AB6=F20,IF(E20="F","",E16),0)</f>
        <v>0</v>
      </c>
      <c r="AM6" s="114">
        <f t="shared" si="0"/>
        <v>0</v>
      </c>
      <c r="AN6" s="114">
        <f t="shared" si="0"/>
        <v>0</v>
      </c>
      <c r="AO6" s="110">
        <f>AM6-AN6</f>
        <v>0</v>
      </c>
      <c r="AQ6" s="98"/>
      <c r="AR6" s="120" t="str">
        <f>Z5</f>
        <v/>
      </c>
      <c r="AS6" s="121" t="str">
        <f>IF(AR6="","",(VLOOKUP(AR6,AB4:AO17,14,FALSE)))</f>
        <v/>
      </c>
      <c r="AT6" s="101"/>
    </row>
    <row r="7" spans="1:46" ht="30" customHeight="1" thickBot="1" x14ac:dyDescent="0.25">
      <c r="A7" s="86"/>
      <c r="B7" s="124"/>
      <c r="C7" s="90" t="s">
        <v>34</v>
      </c>
      <c r="D7" s="90"/>
      <c r="E7" s="117"/>
      <c r="F7" s="88"/>
      <c r="G7" s="88"/>
      <c r="H7" s="88"/>
      <c r="I7" s="117"/>
      <c r="J7" s="88"/>
      <c r="K7" s="88"/>
      <c r="L7" s="93">
        <v>21</v>
      </c>
      <c r="M7" s="70" t="str">
        <f>IF(IF(ISNA(VLOOKUP(L7,Inscrits!$A$2:$C$35,2,FALSE)),"",VLOOKUP(L7,Inscrits!$A$2:$C$35,2,FALSE))=0,"",IF(ISNA(VLOOKUP(L7,Inscrits!$A$2:$C$35,2,FALSE)),"",VLOOKUP(L7,Inscrits!$A$2:$C$35,2,FALSE)))</f>
        <v>ESPINOSA SEBASTIEN</v>
      </c>
      <c r="N7" s="71" t="str">
        <f>IF(IF(ISNA(VLOOKUP(L7,Inscrits!$A$2:$C$35,3,FALSE)),"","("&amp;(VLOOKUP(L7,Inscrits!$A$2:$C$35,3,FALSE))&amp;")")="()","",IF(ISNA(VLOOKUP(L7,Inscrits!$A$2:$C$35,3,FALSE)),"","("&amp;(VLOOKUP(L7,Inscrits!$A$2:$C$35,3,FALSE))&amp;")"))</f>
        <v>(NC)</v>
      </c>
      <c r="O7" s="94"/>
      <c r="P7" s="95"/>
      <c r="Q7" s="88"/>
      <c r="R7" s="88"/>
      <c r="S7" s="87"/>
      <c r="T7" s="118"/>
      <c r="U7" s="90"/>
      <c r="V7" s="90"/>
      <c r="W7" s="91"/>
      <c r="Y7" s="84">
        <v>7</v>
      </c>
      <c r="Z7" s="110" t="str">
        <f>IF(F6="","",IF(F6=J4,J8,J4))</f>
        <v/>
      </c>
      <c r="AB7" s="111" t="str">
        <f>M9</f>
        <v>BERGNES LENNY</v>
      </c>
      <c r="AC7" s="112">
        <f>IF(AB7=M9,IF(O7="F","",O9),0)</f>
        <v>0</v>
      </c>
      <c r="AD7" s="112">
        <f>IF(AB7=M9,IF(O9="F","",O7),0)</f>
        <v>0</v>
      </c>
      <c r="AE7" s="113">
        <f>IF(AB7=Q8,IF(S4="F","",S8),0)</f>
        <v>0</v>
      </c>
      <c r="AF7" s="113">
        <f>IF(AB7=Q8,IF(S8="F","",S4),0)</f>
        <v>0</v>
      </c>
      <c r="AG7" s="112">
        <f>IF(AB7=J8,IF(I4="F","",I8),0)</f>
        <v>0</v>
      </c>
      <c r="AH7" s="112">
        <f>IF(AB7=J8,IF(I8="F","",I4),0)</f>
        <v>0</v>
      </c>
      <c r="AI7" s="113">
        <f>IF(AB7=F6,IF(E10="F","",E6),0)</f>
        <v>0</v>
      </c>
      <c r="AJ7" s="113">
        <f>IF(AB7=F6,IF(E6="F","",E10),0)</f>
        <v>0</v>
      </c>
      <c r="AK7" s="112">
        <f>IF(AB7=F20,IF(E16="F","",E20),0)</f>
        <v>0</v>
      </c>
      <c r="AL7" s="112">
        <f>IF(AB7=F20,IF(E20="F","",E16),0)</f>
        <v>0</v>
      </c>
      <c r="AM7" s="114">
        <f t="shared" si="0"/>
        <v>0</v>
      </c>
      <c r="AN7" s="114">
        <f t="shared" si="0"/>
        <v>0</v>
      </c>
      <c r="AO7" s="110">
        <f>AM7-AN7</f>
        <v>0</v>
      </c>
      <c r="AQ7" s="98"/>
      <c r="AR7" s="120" t="str">
        <f>Z15</f>
        <v/>
      </c>
      <c r="AS7" s="121" t="str">
        <f>IF(AR7="","",(VLOOKUP(AR7,AB4:AO17,14,FALSE)))</f>
        <v/>
      </c>
      <c r="AT7" s="101"/>
    </row>
    <row r="8" spans="1:46" ht="30" customHeight="1" thickBot="1" x14ac:dyDescent="0.25">
      <c r="A8" s="218" t="s">
        <v>82</v>
      </c>
      <c r="B8" s="215" t="str">
        <f>IF(OR(E6="F",E6="A"),F10,IF(OR(E10="F",E10="A"),F6,IF(E6=E10,"",(IF(E6&gt;E10,F6,F10)))))</f>
        <v/>
      </c>
      <c r="C8" s="125" t="str">
        <f>IF(OR(E6="F",E6="A"),G10,IF(OR(E10="F",E10="A"),G6,IF(E6=E10,"",(IF(E6&gt;E10,G6,G10)))))</f>
        <v/>
      </c>
      <c r="D8" s="90"/>
      <c r="E8" s="117"/>
      <c r="F8" s="104" t="s">
        <v>100</v>
      </c>
      <c r="G8" s="105"/>
      <c r="H8" s="102"/>
      <c r="I8" s="103"/>
      <c r="J8" s="190" t="str">
        <f>IF(OR(AND(O7="F",O9="F"),AND(O7="A",O9="A")),M9,IF(OR(O7="F",O7="A"),M7,IF(OR(O9="F",O9="A"),M9,IF(O7=O9,"",(IF(O7&lt;O9,M7,M9))))))</f>
        <v/>
      </c>
      <c r="K8" s="191" t="str">
        <f>IF(OR(AND(O7="F",O9="F"),AND(O7="A",O9="A")),N9,IF(OR(O7="F",O7="A"),N7,IF(OR(O9="F",O9="A"),N9,IF(O7=O9,"",(IF(O7&lt;O9,N7,N9))))))</f>
        <v/>
      </c>
      <c r="L8" s="93"/>
      <c r="M8" s="104" t="s">
        <v>93</v>
      </c>
      <c r="N8" s="105"/>
      <c r="O8" s="106"/>
      <c r="P8" s="126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8"/>
      <c r="T8" s="109"/>
      <c r="U8" s="90"/>
      <c r="V8" s="90"/>
      <c r="W8" s="91"/>
      <c r="AQ8" s="127"/>
      <c r="AR8" s="128"/>
      <c r="AS8" s="128"/>
      <c r="AT8" s="129"/>
    </row>
    <row r="9" spans="1:46" ht="30" customHeight="1" x14ac:dyDescent="0.2">
      <c r="A9" s="86"/>
      <c r="B9" s="90"/>
      <c r="C9" s="90"/>
      <c r="D9" s="90"/>
      <c r="E9" s="117"/>
      <c r="F9" s="88"/>
      <c r="G9" s="88"/>
      <c r="H9" s="88"/>
      <c r="I9" s="87"/>
      <c r="J9" s="92"/>
      <c r="K9" s="88" t="s">
        <v>9</v>
      </c>
      <c r="L9" s="93">
        <v>20</v>
      </c>
      <c r="M9" s="70" t="str">
        <f>IF(IF(ISNA(VLOOKUP(L9,Inscrits!$A$2:$C$35,2,FALSE)),"",VLOOKUP(L9,Inscrits!$A$2:$C$35,2,FALSE))=0,"",IF(ISNA(VLOOKUP(L9,Inscrits!$A$2:$C$35,2,FALSE)),"",VLOOKUP(L9,Inscrits!$A$2:$C$35,2,FALSE)))</f>
        <v>BERGNES LENNY</v>
      </c>
      <c r="N9" s="71" t="str">
        <f>IF(IF(ISNA(VLOOKUP(L9,Inscrits!$A$2:$C$35,3,FALSE)),"","("&amp;(VLOOKUP(L9,Inscrits!$A$2:$C$35,3,FALSE))&amp;")")="()","",IF(ISNA(VLOOKUP(L9,Inscrits!$A$2:$C$35,3,FALSE)),"","("&amp;(VLOOKUP(L9,Inscrits!$A$2:$C$35,3,FALSE))&amp;")"))</f>
        <v>(NC)</v>
      </c>
      <c r="O9" s="94"/>
      <c r="P9" s="95"/>
      <c r="Q9" s="96" t="s">
        <v>10</v>
      </c>
      <c r="R9" s="88"/>
      <c r="S9" s="87"/>
      <c r="T9" s="90"/>
      <c r="U9" s="90"/>
      <c r="V9" s="90"/>
      <c r="W9" s="91"/>
    </row>
    <row r="10" spans="1:46" ht="30" customHeight="1" x14ac:dyDescent="0.2">
      <c r="A10" s="86"/>
      <c r="B10" s="90"/>
      <c r="C10" s="90"/>
      <c r="D10" s="122"/>
      <c r="E10" s="103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8"/>
      <c r="I10" s="87"/>
      <c r="J10" s="88"/>
      <c r="K10" s="88"/>
      <c r="L10" s="93"/>
      <c r="M10" s="88"/>
      <c r="N10" s="88"/>
      <c r="O10" s="87"/>
      <c r="P10" s="88"/>
      <c r="Q10" s="88"/>
      <c r="R10" s="88"/>
      <c r="S10" s="87"/>
      <c r="T10" s="90"/>
      <c r="W10" s="91"/>
    </row>
    <row r="11" spans="1:46" ht="30" customHeight="1" thickBot="1" x14ac:dyDescent="0.25">
      <c r="A11" s="86"/>
      <c r="B11" s="90"/>
      <c r="C11" s="90"/>
      <c r="D11" s="90"/>
      <c r="E11" s="87"/>
      <c r="F11" s="92"/>
      <c r="G11" s="88" t="s">
        <v>32</v>
      </c>
      <c r="H11" s="88"/>
      <c r="I11" s="87"/>
      <c r="J11" s="88"/>
      <c r="K11" s="88"/>
      <c r="L11" s="93"/>
      <c r="M11" s="88"/>
      <c r="N11" s="88"/>
      <c r="O11" s="87"/>
      <c r="P11" s="88"/>
      <c r="Q11" s="88"/>
      <c r="R11" s="88"/>
      <c r="S11" s="87"/>
      <c r="T11" s="90"/>
      <c r="U11" s="233" t="s">
        <v>36</v>
      </c>
      <c r="V11" s="234"/>
      <c r="W11" s="91"/>
    </row>
    <row r="12" spans="1:46" ht="30" customHeight="1" x14ac:dyDescent="0.2">
      <c r="A12" s="86"/>
      <c r="E12" s="87"/>
      <c r="F12" s="88"/>
      <c r="G12" s="88"/>
      <c r="H12" s="88"/>
      <c r="I12" s="87"/>
      <c r="J12" s="88"/>
      <c r="K12" s="88"/>
      <c r="L12" s="93"/>
      <c r="M12" s="88"/>
      <c r="N12" s="88"/>
      <c r="O12" s="87"/>
      <c r="P12" s="88"/>
      <c r="Q12" s="88"/>
      <c r="R12" s="88"/>
      <c r="S12" s="87"/>
      <c r="T12" s="90"/>
      <c r="U12" s="90"/>
      <c r="V12" s="90"/>
      <c r="W12" s="91"/>
      <c r="AQ12" s="236" t="s">
        <v>37</v>
      </c>
      <c r="AR12" s="237"/>
      <c r="AS12" s="237"/>
      <c r="AT12" s="238"/>
    </row>
    <row r="13" spans="1:46" ht="30" customHeight="1" thickBot="1" x14ac:dyDescent="0.25">
      <c r="A13" s="86"/>
      <c r="B13" s="233" t="s">
        <v>36</v>
      </c>
      <c r="C13" s="234"/>
      <c r="E13" s="87"/>
      <c r="F13" s="88"/>
      <c r="G13" s="88"/>
      <c r="H13" s="88"/>
      <c r="I13" s="87"/>
      <c r="J13" s="92"/>
      <c r="K13" s="92" t="s">
        <v>11</v>
      </c>
      <c r="L13" s="93">
        <v>11</v>
      </c>
      <c r="M13" s="70" t="str">
        <f>IF(IF(ISNA(VLOOKUP(L13,Inscrits!$A$2:$C$35,2,FALSE)),"",VLOOKUP(L13,Inscrits!$A$2:$C$35,2,FALSE))=0,"",IF(ISNA(VLOOKUP(L13,Inscrits!$A$2:$C$35,2,FALSE)),"",VLOOKUP(L13,Inscrits!$A$2:$C$35,2,FALSE)))</f>
        <v>VANDOMME ERIC</v>
      </c>
      <c r="N13" s="71" t="str">
        <f>IF(IF(ISNA(VLOOKUP(L13,Inscrits!$A$2:$C$35,3,FALSE)),"","("&amp;(VLOOKUP(L13,Inscrits!$A$2:$C$35,3,FALSE))&amp;")")="()","",IF(ISNA(VLOOKUP(L13,Inscrits!$A$2:$C$35,3,FALSE)),"","("&amp;(VLOOKUP(L13,Inscrits!$A$2:$C$35,3,FALSE))&amp;")"))</f>
        <v>(NC)</v>
      </c>
      <c r="O13" s="94"/>
      <c r="P13" s="95"/>
      <c r="Q13" s="96" t="s">
        <v>7</v>
      </c>
      <c r="R13" s="88"/>
      <c r="S13" s="87"/>
      <c r="T13" s="90"/>
      <c r="U13" s="90"/>
      <c r="V13" s="90"/>
      <c r="W13" s="91"/>
      <c r="AC13" s="97" t="s">
        <v>2</v>
      </c>
      <c r="AD13" s="97" t="s">
        <v>3</v>
      </c>
      <c r="AE13" s="97" t="s">
        <v>2</v>
      </c>
      <c r="AF13" s="97" t="s">
        <v>3</v>
      </c>
      <c r="AG13" s="97" t="s">
        <v>2</v>
      </c>
      <c r="AH13" s="97" t="s">
        <v>3</v>
      </c>
      <c r="AI13" s="97" t="s">
        <v>2</v>
      </c>
      <c r="AJ13" s="97" t="s">
        <v>3</v>
      </c>
      <c r="AK13" s="97" t="s">
        <v>2</v>
      </c>
      <c r="AL13" s="97" t="s">
        <v>3</v>
      </c>
      <c r="AM13" s="97" t="s">
        <v>2</v>
      </c>
      <c r="AN13" s="97" t="s">
        <v>3</v>
      </c>
      <c r="AO13" s="97" t="s">
        <v>4</v>
      </c>
      <c r="AQ13" s="130"/>
      <c r="AR13" s="131" t="s">
        <v>5</v>
      </c>
      <c r="AS13" s="132" t="s">
        <v>4</v>
      </c>
      <c r="AT13" s="133"/>
    </row>
    <row r="14" spans="1:46" ht="30" customHeight="1" thickTop="1" x14ac:dyDescent="0.2">
      <c r="A14" s="86"/>
      <c r="E14" s="87"/>
      <c r="F14" s="88"/>
      <c r="G14" s="88"/>
      <c r="H14" s="102"/>
      <c r="I14" s="103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3"/>
      <c r="M14" s="104" t="s">
        <v>94</v>
      </c>
      <c r="N14" s="105"/>
      <c r="O14" s="106"/>
      <c r="P14" s="107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8"/>
      <c r="T14" s="109"/>
      <c r="U14" s="90"/>
      <c r="V14" s="90"/>
      <c r="W14" s="91"/>
      <c r="Y14" s="84">
        <v>2</v>
      </c>
      <c r="Z14" s="110" t="str">
        <f>IF(U16="","",IF(U16=Q14,Q14,Q18))</f>
        <v/>
      </c>
      <c r="AB14" s="111" t="str">
        <f>M13</f>
        <v>VANDOMME ERIC</v>
      </c>
      <c r="AC14" s="112">
        <f>IF(AB14=M13,IF(O15="F","",O13),0)</f>
        <v>0</v>
      </c>
      <c r="AD14" s="112">
        <f>IF(AB14=M13,IF(O13="F","",O15),0)</f>
        <v>0</v>
      </c>
      <c r="AE14" s="113">
        <f>IF(AB14=Q14,IF(S18="F","",S14),0)</f>
        <v>0</v>
      </c>
      <c r="AF14" s="113">
        <f>IF(AB14=Q14,IF(S14="F","",S18),0)</f>
        <v>0</v>
      </c>
      <c r="AG14" s="112">
        <f>IF(AB14=J14,IF(I18="F","",I14),0)</f>
        <v>0</v>
      </c>
      <c r="AH14" s="112">
        <f>IF(AB14=J14,IF(I14="F","",I18),0)</f>
        <v>0</v>
      </c>
      <c r="AI14" s="113">
        <f>IF(AB14=F16,IF(E20="F","",E16),0)</f>
        <v>0</v>
      </c>
      <c r="AJ14" s="113">
        <f>IF(AB14=F16,IF(E16="F","",E20),0)</f>
        <v>0</v>
      </c>
      <c r="AK14" s="112">
        <f>IF(AB14=F10,IF(E6="F","",E10),0)</f>
        <v>0</v>
      </c>
      <c r="AL14" s="112">
        <f>IF(AB14=F10,IF(E10="F","",E6),0)</f>
        <v>0</v>
      </c>
      <c r="AM14" s="114">
        <f t="shared" ref="AM14:AN17" si="1">SUM(AC14,AE14,AG14,AI14,AK14)</f>
        <v>0</v>
      </c>
      <c r="AN14" s="114">
        <f t="shared" si="1"/>
        <v>0</v>
      </c>
      <c r="AO14" s="110">
        <f>AM14-AN14</f>
        <v>0</v>
      </c>
      <c r="AQ14" s="130"/>
      <c r="AR14" s="115" t="str">
        <f>Z6</f>
        <v/>
      </c>
      <c r="AS14" s="116" t="str">
        <f>IF(AR14="","",(VLOOKUP(AR14,AB4:AO17,14,FALSE)))</f>
        <v/>
      </c>
      <c r="AT14" s="133"/>
    </row>
    <row r="15" spans="1:46" ht="30" customHeight="1" thickBot="1" x14ac:dyDescent="0.25">
      <c r="A15" s="86"/>
      <c r="B15" s="90"/>
      <c r="C15" s="90"/>
      <c r="D15" s="90"/>
      <c r="E15" s="87"/>
      <c r="F15" s="92"/>
      <c r="G15" s="88" t="s">
        <v>31</v>
      </c>
      <c r="H15" s="88"/>
      <c r="I15" s="117"/>
      <c r="J15" s="88"/>
      <c r="K15" s="88"/>
      <c r="L15" s="93">
        <v>30</v>
      </c>
      <c r="M15" s="70" t="str">
        <f>IF(IF(ISNA(VLOOKUP(L15,Inscrits!$A$2:$C$35,2,FALSE)),"",VLOOKUP(L15,Inscrits!$A$2:$C$35,2,FALSE))=0,"",IF(ISNA(VLOOKUP(L15,Inscrits!$A$2:$C$35,2,FALSE)),"",VLOOKUP(L15,Inscrits!$A$2:$C$35,2,FALSE)))</f>
        <v>VAUDAUX RUTH ISABELLE</v>
      </c>
      <c r="N15" s="71" t="str">
        <f>IF(IF(ISNA(VLOOKUP(L15,Inscrits!$A$2:$C$35,3,FALSE)),"","("&amp;(VLOOKUP(L15,Inscrits!$A$2:$C$35,3,FALSE))&amp;")")="()","",IF(ISNA(VLOOKUP(L15,Inscrits!$A$2:$C$35,3,FALSE)),"","("&amp;(VLOOKUP(L15,Inscrits!$A$2:$C$35,3,FALSE))&amp;")"))</f>
        <v>(NC)</v>
      </c>
      <c r="O15" s="94"/>
      <c r="P15" s="95"/>
      <c r="Q15" s="88"/>
      <c r="R15" s="88"/>
      <c r="S15" s="87"/>
      <c r="T15" s="118"/>
      <c r="U15" s="119" t="s">
        <v>29</v>
      </c>
      <c r="V15" s="90"/>
      <c r="W15" s="91"/>
      <c r="Y15" s="84">
        <v>4</v>
      </c>
      <c r="Z15" s="110" t="str">
        <f>IF(B18="","",IF(B18=F16,F16,F20))</f>
        <v/>
      </c>
      <c r="AB15" s="111" t="str">
        <f>M15</f>
        <v>VAUDAUX RUTH ISABELLE</v>
      </c>
      <c r="AC15" s="112">
        <f>IF(AB15=M15,IF(O13="F","",O15),0)</f>
        <v>0</v>
      </c>
      <c r="AD15" s="112">
        <f>IF(AB15=M15,IF(O15="F","",O13),0)</f>
        <v>0</v>
      </c>
      <c r="AE15" s="113">
        <f>IF(AB15=Q14,IF(S18="F","",S14),0)</f>
        <v>0</v>
      </c>
      <c r="AF15" s="113">
        <f>IF(AB15=Q14,IF(S14="F","",S18),0)</f>
        <v>0</v>
      </c>
      <c r="AG15" s="112">
        <f>IF(AB15=J14,IF(I18="F","",I14),0)</f>
        <v>0</v>
      </c>
      <c r="AH15" s="112">
        <f>IF(AB15=J14,IF(I14="F","",I18),0)</f>
        <v>0</v>
      </c>
      <c r="AI15" s="113">
        <f>IF(AB15=F16,IF(E20="F","",E16),0)</f>
        <v>0</v>
      </c>
      <c r="AJ15" s="113">
        <f>IF(AB15=F16,IF(E16="F","",E20),0)</f>
        <v>0</v>
      </c>
      <c r="AK15" s="112">
        <f>IF(AB15=F10,IF(E6="F","",E10),0)</f>
        <v>0</v>
      </c>
      <c r="AL15" s="112">
        <f>IF(AB15=F10,IF(E10="F","",E6),0)</f>
        <v>0</v>
      </c>
      <c r="AM15" s="114">
        <f t="shared" si="1"/>
        <v>0</v>
      </c>
      <c r="AN15" s="114">
        <f t="shared" si="1"/>
        <v>0</v>
      </c>
      <c r="AO15" s="110">
        <f>AM15-AN15</f>
        <v>0</v>
      </c>
      <c r="AQ15" s="130"/>
      <c r="AR15" s="120" t="str">
        <f>Z16</f>
        <v/>
      </c>
      <c r="AS15" s="121" t="str">
        <f>IF(AR15="","",(VLOOKUP(AR15,AB4:AO17,14,FALSE)))</f>
        <v/>
      </c>
      <c r="AT15" s="133"/>
    </row>
    <row r="16" spans="1:46" ht="30" customHeight="1" thickBot="1" x14ac:dyDescent="0.25">
      <c r="A16" s="86"/>
      <c r="B16" s="90"/>
      <c r="C16" s="90"/>
      <c r="D16" s="122"/>
      <c r="E16" s="103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8"/>
      <c r="I16" s="117"/>
      <c r="J16" s="104" t="s">
        <v>99</v>
      </c>
      <c r="K16" s="105"/>
      <c r="L16" s="93"/>
      <c r="M16" s="88"/>
      <c r="N16" s="88"/>
      <c r="O16" s="87"/>
      <c r="P16" s="88"/>
      <c r="Q16" s="104" t="s">
        <v>97</v>
      </c>
      <c r="R16" s="105"/>
      <c r="S16" s="87"/>
      <c r="T16" s="123"/>
      <c r="U16" s="70" t="str">
        <f>IF(OR(S14="F",S14="A"),Q18,IF(OR(S18="F",S18="A"),Q14,IF(S14=S18,"",(IF(S14&gt;S18,Q14,Q18)))))</f>
        <v/>
      </c>
      <c r="V16" s="214" t="str">
        <f>IF(OR(S14="F",S14="A"),R18,IF(OR(S18="F",S18="A"),R14,IF(S14=S18,"",(IF(S14&gt;S18,R14,R18)))))</f>
        <v/>
      </c>
      <c r="W16" s="217" t="s">
        <v>55</v>
      </c>
      <c r="Y16" s="84">
        <v>6</v>
      </c>
      <c r="Z16" s="110" t="str">
        <f>IF(B18="","",IF(B18=F16,F20,F16))</f>
        <v/>
      </c>
      <c r="AB16" s="111" t="str">
        <f>M17</f>
        <v>SKAF JOSEPH</v>
      </c>
      <c r="AC16" s="112">
        <f>IF(AB16=M17,IF(O19="F","",O17),0)</f>
        <v>0</v>
      </c>
      <c r="AD16" s="112">
        <f>IF(AB16=M17,IF(O17="F","",O19),0)</f>
        <v>0</v>
      </c>
      <c r="AE16" s="113">
        <f>IF(AB16=Q18,IF(S14="F","",S18),0)</f>
        <v>0</v>
      </c>
      <c r="AF16" s="113">
        <f>IF(AB16=Q18,IF(S18="F","",S14),0)</f>
        <v>0</v>
      </c>
      <c r="AG16" s="112">
        <f>IF(AB16=J18,IF(I14="F","",I18),0)</f>
        <v>0</v>
      </c>
      <c r="AH16" s="112">
        <f>IF(AB16=J18,IF(I18="F","",I14),0)</f>
        <v>0</v>
      </c>
      <c r="AI16" s="113">
        <f>IF(AB16=F16,IF(E20="F","",E16),0)</f>
        <v>0</v>
      </c>
      <c r="AJ16" s="113">
        <f>IF(AB16=F16,IF(E16="F","",E20),0)</f>
        <v>0</v>
      </c>
      <c r="AK16" s="112">
        <f>IF(AB16=F10,IF(E6="F","",E10),0)</f>
        <v>0</v>
      </c>
      <c r="AL16" s="112">
        <f>IF(AB16=F10,IF(E10="F","",E6),0)</f>
        <v>0</v>
      </c>
      <c r="AM16" s="114">
        <f t="shared" si="1"/>
        <v>0</v>
      </c>
      <c r="AN16" s="114">
        <f t="shared" si="1"/>
        <v>0</v>
      </c>
      <c r="AO16" s="110">
        <f>AM16-AN16</f>
        <v>0</v>
      </c>
      <c r="AQ16" s="130"/>
      <c r="AR16" s="120" t="str">
        <f>Z17</f>
        <v/>
      </c>
      <c r="AS16" s="121" t="str">
        <f>IF(AR16="","",(VLOOKUP(AR16,AB4:AO17,14,FALSE)))</f>
        <v/>
      </c>
      <c r="AT16" s="133"/>
    </row>
    <row r="17" spans="1:46" ht="30" customHeight="1" thickBot="1" x14ac:dyDescent="0.25">
      <c r="A17" s="86"/>
      <c r="B17" s="124"/>
      <c r="C17" s="90" t="s">
        <v>35</v>
      </c>
      <c r="D17" s="90"/>
      <c r="E17" s="117"/>
      <c r="F17" s="88"/>
      <c r="G17" s="88"/>
      <c r="H17" s="88"/>
      <c r="I17" s="117"/>
      <c r="J17" s="88"/>
      <c r="K17" s="88"/>
      <c r="L17" s="93">
        <v>31</v>
      </c>
      <c r="M17" s="70" t="str">
        <f>IF(IF(ISNA(VLOOKUP(L17,Inscrits!$A$2:$C$35,2,FALSE)),"",VLOOKUP(L17,Inscrits!$A$2:$C$35,2,FALSE))=0,"",IF(ISNA(VLOOKUP(L17,Inscrits!$A$2:$C$35,2,FALSE)),"",VLOOKUP(L17,Inscrits!$A$2:$C$35,2,FALSE)))</f>
        <v>SKAF JOSEPH</v>
      </c>
      <c r="N17" s="71" t="str">
        <f>IF(IF(ISNA(VLOOKUP(L17,Inscrits!$A$2:$C$35,3,FALSE)),"","("&amp;(VLOOKUP(L17,Inscrits!$A$2:$C$35,3,FALSE))&amp;")")="()","",IF(ISNA(VLOOKUP(L17,Inscrits!$A$2:$C$35,3,FALSE)),"","("&amp;(VLOOKUP(L17,Inscrits!$A$2:$C$35,3,FALSE))&amp;")"))</f>
        <v>(NC)</v>
      </c>
      <c r="O17" s="94"/>
      <c r="P17" s="95"/>
      <c r="Q17" s="88"/>
      <c r="R17" s="88"/>
      <c r="S17" s="87"/>
      <c r="T17" s="118"/>
      <c r="U17" s="90"/>
      <c r="V17" s="90"/>
      <c r="W17" s="91"/>
      <c r="Y17" s="84">
        <v>8</v>
      </c>
      <c r="Z17" s="110" t="str">
        <f>IF(F16="","",IF(F16=J14,J18,J14))</f>
        <v/>
      </c>
      <c r="AB17" s="111" t="str">
        <f>M19</f>
        <v>JACQUOT DAVID</v>
      </c>
      <c r="AC17" s="112">
        <f>IF(AB17=M19,IF(O17="F","",O19),0)</f>
        <v>0</v>
      </c>
      <c r="AD17" s="112">
        <f>IF(AB17=M19,IF(O19="F","",O17),0)</f>
        <v>0</v>
      </c>
      <c r="AE17" s="113">
        <f>IF(AB17=Q18,IF(S14="F","",S18),0)</f>
        <v>0</v>
      </c>
      <c r="AF17" s="113">
        <f>IF(AB17=Q18,IF(S18="F","",S14),0)</f>
        <v>0</v>
      </c>
      <c r="AG17" s="112">
        <f>IF(AB17=J18,IF(I14="F","",I18),0)</f>
        <v>0</v>
      </c>
      <c r="AH17" s="112">
        <f>IF(AB17=J18,IF(I18="F","",I14),0)</f>
        <v>0</v>
      </c>
      <c r="AI17" s="113">
        <f>IF(AB17=F16,IF(E20="F","",E16),0)</f>
        <v>0</v>
      </c>
      <c r="AJ17" s="113">
        <f>IF(AB17=F16,IF(E16="F","",E20),0)</f>
        <v>0</v>
      </c>
      <c r="AK17" s="112">
        <f>IF(AB17=F10,IF(E6="F","",E10),0)</f>
        <v>0</v>
      </c>
      <c r="AL17" s="112">
        <f>IF(AB17=F10,IF(E10="F","",E6),0)</f>
        <v>0</v>
      </c>
      <c r="AM17" s="114">
        <f t="shared" si="1"/>
        <v>0</v>
      </c>
      <c r="AN17" s="114">
        <f>SUM(AD17,AF17,AH17,AJ17,AL17)</f>
        <v>0</v>
      </c>
      <c r="AO17" s="110">
        <f>AM17-AN17</f>
        <v>0</v>
      </c>
      <c r="AQ17" s="130"/>
      <c r="AR17" s="194"/>
      <c r="AS17" s="195"/>
      <c r="AT17" s="133"/>
    </row>
    <row r="18" spans="1:46" ht="30" customHeight="1" thickBot="1" x14ac:dyDescent="0.25">
      <c r="A18" s="218" t="s">
        <v>83</v>
      </c>
      <c r="B18" s="215" t="str">
        <f>IF(OR(E16="F",E16="A"),F20,IF(OR(E20="F",E20="A"),F16,IF(E16=E20,"",(IF(E16&gt;E20,F16,F20)))))</f>
        <v/>
      </c>
      <c r="C18" s="125" t="str">
        <f>IF(OR(E16="F",E16="A"),G20,IF(OR(E20="F",E20="A"),G16,IF(E16=E20,"",(IF(E16&gt;E20,G16,G20)))))</f>
        <v/>
      </c>
      <c r="D18" s="90"/>
      <c r="E18" s="117"/>
      <c r="F18" s="104" t="s">
        <v>101</v>
      </c>
      <c r="G18" s="105"/>
      <c r="H18" s="102"/>
      <c r="I18" s="103"/>
      <c r="J18" s="70" t="str">
        <f>IF(OR(AND(O17="F",O19="F"),AND(O17="A",O19="A")),M19,IF(OR(O17="F",O17="A"),M17,IF(OR(O19="F",O19="A"),M19,IF(O17=O19,"",(IF(O17&lt;O19,M17,M19))))))</f>
        <v/>
      </c>
      <c r="K18" s="71" t="str">
        <f>IF(OR(AND(O17="F",O19="F"),AND(O17="A",O19="A")),N19,IF(OR(O17="F",O17="A"),N17,IF(OR(O19="F",O19="A"),N19,IF(O17=O19,"",(IF(O17&lt;O19,N17,N19))))))</f>
        <v/>
      </c>
      <c r="L18" s="93"/>
      <c r="M18" s="104" t="s">
        <v>95</v>
      </c>
      <c r="N18" s="105"/>
      <c r="O18" s="106"/>
      <c r="P18" s="126"/>
      <c r="Q18" s="70" t="str">
        <f>IF(OR(AND(O17="F",O19="F"),AND(O17="A",O19="A")),M17,IF(OR(O17="F",O17="A"),M19,IF(OR(O19="F",O19="A"),M17,IF(O17=O19,"",(IF(O17&gt;O19,M17,M19))))))</f>
        <v/>
      </c>
      <c r="R18" s="71" t="str">
        <f>IF(OR(AND(O17="F",O19="F"),AND(O17="A",O19="A")),N17,IF(OR(O17="F",O17="A"),N19,IF(OR(O19="F",O19="A"),N17,IF(O17=O19,"",(IF(O17&gt;O19,N17,N19))))))</f>
        <v/>
      </c>
      <c r="S18" s="108"/>
      <c r="T18" s="109"/>
      <c r="U18" s="90"/>
      <c r="V18" s="90"/>
      <c r="W18" s="91"/>
      <c r="AQ18" s="134"/>
      <c r="AR18" s="135"/>
      <c r="AS18" s="135"/>
      <c r="AT18" s="136"/>
    </row>
    <row r="19" spans="1:46" ht="30" customHeight="1" x14ac:dyDescent="0.2">
      <c r="A19" s="86"/>
      <c r="B19" s="90"/>
      <c r="C19" s="90"/>
      <c r="D19" s="90"/>
      <c r="E19" s="117"/>
      <c r="F19" s="88"/>
      <c r="G19" s="88"/>
      <c r="H19" s="88"/>
      <c r="I19" s="87"/>
      <c r="J19" s="92"/>
      <c r="K19" s="88" t="s">
        <v>28</v>
      </c>
      <c r="L19" s="93">
        <v>10</v>
      </c>
      <c r="M19" s="70" t="str">
        <f>IF(IF(ISNA(VLOOKUP(L19,Inscrits!$A$2:$C$35,2,FALSE)),"",VLOOKUP(L19,Inscrits!$A$2:$C$35,2,FALSE))=0,"",IF(ISNA(VLOOKUP(L19,Inscrits!$A$2:$C$35,2,FALSE)),"",VLOOKUP(L19,Inscrits!$A$2:$C$35,2,FALSE)))</f>
        <v>JACQUOT DAVID</v>
      </c>
      <c r="N19" s="71" t="str">
        <f>IF(IF(ISNA(VLOOKUP(L19,Inscrits!$A$2:$C$35,3,FALSE)),"","("&amp;(VLOOKUP(L19,Inscrits!$A$2:$C$35,3,FALSE))&amp;")")="()","",IF(ISNA(VLOOKUP(L19,Inscrits!$A$2:$C$35,3,FALSE)),"","("&amp;(VLOOKUP(L19,Inscrits!$A$2:$C$35,3,FALSE))&amp;")"))</f>
        <v>(NC)</v>
      </c>
      <c r="O19" s="94"/>
      <c r="P19" s="95"/>
      <c r="Q19" s="96" t="s">
        <v>6</v>
      </c>
      <c r="R19" s="88"/>
      <c r="S19" s="87"/>
      <c r="T19" s="90"/>
      <c r="U19" s="90"/>
      <c r="V19" s="90"/>
      <c r="W19" s="91"/>
    </row>
    <row r="20" spans="1:46" ht="30" customHeight="1" x14ac:dyDescent="0.2">
      <c r="A20" s="86"/>
      <c r="B20" s="90"/>
      <c r="C20" s="90"/>
      <c r="D20" s="122"/>
      <c r="E20" s="103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8"/>
      <c r="I20" s="87"/>
      <c r="J20" s="88"/>
      <c r="K20" s="88"/>
      <c r="L20" s="93"/>
      <c r="M20" s="88"/>
      <c r="N20" s="88"/>
      <c r="O20" s="87"/>
      <c r="P20" s="88"/>
      <c r="Q20" s="88"/>
      <c r="R20" s="88"/>
      <c r="S20" s="87"/>
      <c r="T20" s="90"/>
      <c r="U20" s="90"/>
      <c r="V20" s="90"/>
      <c r="W20" s="91"/>
    </row>
    <row r="21" spans="1:46" ht="30" customHeight="1" x14ac:dyDescent="0.2">
      <c r="A21" s="86"/>
      <c r="B21" s="90"/>
      <c r="C21" s="90"/>
      <c r="D21" s="90"/>
      <c r="E21" s="87"/>
      <c r="F21" s="92"/>
      <c r="G21" s="88" t="s">
        <v>33</v>
      </c>
      <c r="H21" s="88"/>
      <c r="I21" s="87"/>
      <c r="J21" s="232"/>
      <c r="K21" s="232"/>
      <c r="L21" s="232"/>
      <c r="M21" s="232"/>
      <c r="N21" s="232"/>
      <c r="O21" s="232"/>
      <c r="P21" s="232"/>
      <c r="Q21" s="232"/>
      <c r="R21" s="232"/>
      <c r="S21" s="87"/>
      <c r="T21" s="90"/>
      <c r="U21" s="90"/>
      <c r="V21" s="90"/>
      <c r="W21" s="91"/>
    </row>
    <row r="22" spans="1:46" ht="30" customHeight="1" thickBot="1" x14ac:dyDescent="0.3">
      <c r="A22" s="137"/>
      <c r="B22" s="138"/>
      <c r="C22" s="138"/>
      <c r="D22" s="138"/>
      <c r="E22" s="139"/>
      <c r="F22" s="140"/>
      <c r="G22" s="140"/>
      <c r="H22" s="140"/>
      <c r="I22" s="139"/>
      <c r="J22" s="140"/>
      <c r="K22" s="140"/>
      <c r="L22" s="141"/>
      <c r="M22" s="140"/>
      <c r="N22" s="140"/>
      <c r="O22" s="139"/>
      <c r="P22" s="140"/>
      <c r="Q22" s="140"/>
      <c r="R22" s="140"/>
      <c r="S22" s="139"/>
      <c r="T22" s="138"/>
      <c r="U22" s="138"/>
      <c r="V22" s="138"/>
      <c r="W22" s="142"/>
    </row>
    <row r="23" spans="1:46" ht="30.95" customHeight="1" thickTop="1" x14ac:dyDescent="0.2"/>
    <row r="24" spans="1:46" ht="14.1" customHeight="1" x14ac:dyDescent="0.2">
      <c r="M24" s="88"/>
      <c r="N24" s="88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242" priority="1" stopIfTrue="1">
      <formula>AND(($F$6=$B$8),($F$6&lt;&gt;""))</formula>
    </cfRule>
    <cfRule type="expression" priority="2" stopIfTrue="1">
      <formula>$F$10=$B$8</formula>
    </cfRule>
    <cfRule type="expression" dxfId="241" priority="3" stopIfTrue="1">
      <formula>AND(($G$8&lt;&gt;""),($F$6&lt;&gt;""))</formula>
    </cfRule>
  </conditionalFormatting>
  <conditionalFormatting sqref="F10:G10">
    <cfRule type="expression" dxfId="240" priority="4" stopIfTrue="1">
      <formula>AND(($F$10=$B$8),($F$10&lt;&gt;""))</formula>
    </cfRule>
    <cfRule type="expression" priority="5" stopIfTrue="1">
      <formula>$F$6=$B$8</formula>
    </cfRule>
    <cfRule type="expression" dxfId="239" priority="6" stopIfTrue="1">
      <formula>AND(($G$8&lt;&gt;""),($F$10&lt;&gt;""))</formula>
    </cfRule>
  </conditionalFormatting>
  <conditionalFormatting sqref="F16:G16">
    <cfRule type="expression" dxfId="238" priority="7" stopIfTrue="1">
      <formula>AND(($F$16=$B$18),($F$16&lt;&gt;""))</formula>
    </cfRule>
    <cfRule type="expression" priority="8" stopIfTrue="1">
      <formula>$F$20=$B$18</formula>
    </cfRule>
    <cfRule type="expression" dxfId="237" priority="9" stopIfTrue="1">
      <formula>AND(($G$18&lt;&gt;""),($F$16&lt;&gt;""))</formula>
    </cfRule>
  </conditionalFormatting>
  <conditionalFormatting sqref="F20:G20">
    <cfRule type="expression" dxfId="236" priority="10" stopIfTrue="1">
      <formula>AND(($F$20=$B$18),($F$20&lt;&gt;""))</formula>
    </cfRule>
    <cfRule type="expression" priority="11" stopIfTrue="1">
      <formula>$F$16=$B$18</formula>
    </cfRule>
    <cfRule type="expression" dxfId="235" priority="12" stopIfTrue="1">
      <formula>AND(($G$18&lt;&gt;""),($F$20&lt;&gt;""))</formula>
    </cfRule>
  </conditionalFormatting>
  <conditionalFormatting sqref="J14:K14">
    <cfRule type="expression" dxfId="234" priority="13" stopIfTrue="1">
      <formula>AND(($J$14=$F$16),($J$14&lt;&gt;""))</formula>
    </cfRule>
    <cfRule type="expression" priority="14" stopIfTrue="1">
      <formula>$J$18=$F$16</formula>
    </cfRule>
    <cfRule type="expression" dxfId="233" priority="15" stopIfTrue="1">
      <formula>AND(($K$16&lt;&gt;""),($J$14&lt;&gt;""))</formula>
    </cfRule>
  </conditionalFormatting>
  <conditionalFormatting sqref="J18:K18">
    <cfRule type="expression" dxfId="232" priority="16" stopIfTrue="1">
      <formula>AND(($J$18=$F$16),($J$18&lt;&gt;""))</formula>
    </cfRule>
    <cfRule type="expression" priority="17" stopIfTrue="1">
      <formula>$J$14=$F$16</formula>
    </cfRule>
    <cfRule type="expression" dxfId="231" priority="18" stopIfTrue="1">
      <formula>AND(($K$16&lt;&gt;""),($J$18&lt;&gt;""))</formula>
    </cfRule>
  </conditionalFormatting>
  <conditionalFormatting sqref="Q4:R4">
    <cfRule type="expression" dxfId="230" priority="19" stopIfTrue="1">
      <formula>AND(($Q$4=$U$6),($Q$4&lt;&gt;""))</formula>
    </cfRule>
    <cfRule type="expression" priority="20" stopIfTrue="1">
      <formula>$Q$8=$U$6</formula>
    </cfRule>
    <cfRule type="expression" dxfId="229" priority="21" stopIfTrue="1">
      <formula>AND(($R$6&lt;&gt;""),($Q$4&lt;&gt;""))</formula>
    </cfRule>
  </conditionalFormatting>
  <conditionalFormatting sqref="Q8:R8">
    <cfRule type="expression" dxfId="228" priority="22" stopIfTrue="1">
      <formula>AND(($Q$8=$U$6),($Q$8&lt;&gt;""))</formula>
    </cfRule>
    <cfRule type="expression" priority="23" stopIfTrue="1">
      <formula>$Q$4=$U$6</formula>
    </cfRule>
    <cfRule type="expression" dxfId="227" priority="24" stopIfTrue="1">
      <formula>AND(($R$6&lt;&gt;""),($Q$8&lt;&gt;""))</formula>
    </cfRule>
  </conditionalFormatting>
  <conditionalFormatting sqref="Q14:R14">
    <cfRule type="expression" dxfId="226" priority="25" stopIfTrue="1">
      <formula>AND(($Q$14=$U$16),($Q$14&lt;&gt;""))</formula>
    </cfRule>
    <cfRule type="expression" priority="26" stopIfTrue="1">
      <formula>$Q$18=$U$16</formula>
    </cfRule>
    <cfRule type="expression" dxfId="225" priority="27" stopIfTrue="1">
      <formula>AND(($R$16&lt;&gt;""),($Q$14&lt;&gt;""))</formula>
    </cfRule>
  </conditionalFormatting>
  <conditionalFormatting sqref="Q18:R18">
    <cfRule type="expression" dxfId="224" priority="28" stopIfTrue="1">
      <formula>AND(($Q$18=$U$16),($Q$18&lt;&gt;""))</formula>
    </cfRule>
    <cfRule type="expression" priority="29" stopIfTrue="1">
      <formula>$Q$14=$U$16</formula>
    </cfRule>
    <cfRule type="expression" dxfId="223" priority="30" stopIfTrue="1">
      <formula>AND(($R$16&lt;&gt;""),($Q$18&lt;&gt;""))</formula>
    </cfRule>
  </conditionalFormatting>
  <conditionalFormatting sqref="M7:N7">
    <cfRule type="expression" dxfId="222" priority="31" stopIfTrue="1">
      <formula>AND(($M$7=$Q$8),($M$7&lt;&gt;""))</formula>
    </cfRule>
    <cfRule type="expression" priority="32" stopIfTrue="1">
      <formula>$M$9=$Q$8</formula>
    </cfRule>
    <cfRule type="expression" dxfId="221" priority="33" stopIfTrue="1">
      <formula>AND(($N$8&lt;&gt;""),($M$7&lt;&gt;""))</formula>
    </cfRule>
  </conditionalFormatting>
  <conditionalFormatting sqref="M9:N9">
    <cfRule type="expression" dxfId="220" priority="34" stopIfTrue="1">
      <formula>AND(($M$9=$Q$8),($M$9&lt;&gt;""))</formula>
    </cfRule>
    <cfRule type="expression" priority="35" stopIfTrue="1">
      <formula>$M$7=$Q$8</formula>
    </cfRule>
    <cfRule type="expression" dxfId="219" priority="36" stopIfTrue="1">
      <formula>AND(($N$8&lt;&gt;""),($M$9&lt;&gt;""))</formula>
    </cfRule>
  </conditionalFormatting>
  <conditionalFormatting sqref="M13:N13">
    <cfRule type="expression" dxfId="218" priority="37" stopIfTrue="1">
      <formula>AND(($M$13=$Q$14),($M$13&lt;&gt;""))</formula>
    </cfRule>
    <cfRule type="expression" priority="38" stopIfTrue="1">
      <formula>$M$15=$Q$14</formula>
    </cfRule>
    <cfRule type="expression" dxfId="217" priority="39" stopIfTrue="1">
      <formula>AND(($N$14&lt;&gt;""),($M$13&lt;&gt;""))</formula>
    </cfRule>
  </conditionalFormatting>
  <conditionalFormatting sqref="M15:N15">
    <cfRule type="expression" dxfId="216" priority="40" stopIfTrue="1">
      <formula>AND(($M$15=$Q$14),($M$15&lt;&gt;""))</formula>
    </cfRule>
    <cfRule type="expression" priority="41" stopIfTrue="1">
      <formula>$M$13=$Q$14</formula>
    </cfRule>
    <cfRule type="expression" dxfId="215" priority="42" stopIfTrue="1">
      <formula>AND(($N$14&lt;&gt;""),($M$15&lt;&gt;""))</formula>
    </cfRule>
  </conditionalFormatting>
  <conditionalFormatting sqref="M17:N17">
    <cfRule type="expression" dxfId="214" priority="43" stopIfTrue="1">
      <formula>AND(($M$17=$Q$18),($M$17&lt;&gt;""))</formula>
    </cfRule>
    <cfRule type="expression" priority="44" stopIfTrue="1">
      <formula>$M$19=$Q$18</formula>
    </cfRule>
    <cfRule type="expression" dxfId="213" priority="45" stopIfTrue="1">
      <formula>AND(($N$18&lt;&gt;""),($M$17&lt;&gt;""))</formula>
    </cfRule>
  </conditionalFormatting>
  <conditionalFormatting sqref="M19:N19">
    <cfRule type="expression" dxfId="212" priority="46" stopIfTrue="1">
      <formula>AND(($M$19=$Q$18),($M$19&lt;&gt;""))</formula>
    </cfRule>
    <cfRule type="expression" priority="47" stopIfTrue="1">
      <formula>$M$17=$Q$18</formula>
    </cfRule>
    <cfRule type="expression" dxfId="211" priority="48" stopIfTrue="1">
      <formula>AND(($N$18&lt;&gt;""),($M$19&lt;&gt;""))</formula>
    </cfRule>
  </conditionalFormatting>
  <conditionalFormatting sqref="E6 E10 E16 E20 I18 I14 S14 S18 S8 S4 O7 O9 O13 O15 O17 O19">
    <cfRule type="cellIs" dxfId="210" priority="49" stopIfTrue="1" operator="equal">
      <formula>"F"</formula>
    </cfRule>
    <cfRule type="cellIs" dxfId="209" priority="50" stopIfTrue="1" operator="equal">
      <formula>"A"</formula>
    </cfRule>
  </conditionalFormatting>
  <dataValidations count="3">
    <dataValidation type="list" allowBlank="1" showInputMessage="1" showErrorMessage="1" sqref="S14 S18 O7 O9 S8 S4 O19 O17 O13 O15">
      <formula1>NB_Parties_Poules</formula1>
    </dataValidation>
    <dataValidation type="list" allowBlank="1" showInputMessage="1" showErrorMessage="1" sqref="E16 E20 E6 E10 I14 I18">
      <formula1>NB_Parties_Poules_Perdant</formula1>
    </dataValidation>
    <dataValidation type="list" allowBlank="1" showInputMessage="1" showErrorMessage="1" sqref="K6 K16 R6 N18 N8 R16 G8 N14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35 joueurs)&amp;R&amp;"Comic Sans MS,Gras"&amp;20LIGUE FFB
</oddFooter>
  </headerFooter>
  <ignoredErrors>
    <ignoredError sqref="M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Accueil!$A$4:$A$45</xm:f>
          </x14:formula1>
          <xm:sqref>N4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zoomScale="75" workbookViewId="0">
      <selection activeCell="F12" sqref="F12"/>
    </sheetView>
  </sheetViews>
  <sheetFormatPr baseColWidth="10" defaultRowHeight="14.1" customHeight="1" x14ac:dyDescent="0.2"/>
  <cols>
    <col min="1" max="1" width="7.42578125" style="84" customWidth="1"/>
    <col min="2" max="2" width="18.7109375" style="84" customWidth="1"/>
    <col min="3" max="3" width="5.28515625" style="84" bestFit="1" customWidth="1"/>
    <col min="4" max="4" width="3.42578125" style="84" bestFit="1" customWidth="1"/>
    <col min="5" max="5" width="3" style="143" customWidth="1"/>
    <col min="6" max="6" width="18.7109375" style="144" customWidth="1"/>
    <col min="7" max="7" width="4.7109375" style="144" customWidth="1"/>
    <col min="8" max="8" width="3.42578125" style="144" customWidth="1"/>
    <col min="9" max="9" width="3" style="143" customWidth="1"/>
    <col min="10" max="10" width="18.7109375" style="144" customWidth="1"/>
    <col min="11" max="11" width="4.7109375" style="144" customWidth="1"/>
    <col min="12" max="12" width="4.140625" style="145" customWidth="1"/>
    <col min="13" max="13" width="23.42578125" style="144" bestFit="1" customWidth="1"/>
    <col min="14" max="14" width="4.7109375" style="144" customWidth="1"/>
    <col min="15" max="15" width="3" style="143" customWidth="1"/>
    <col min="16" max="16" width="3.42578125" style="144" customWidth="1"/>
    <col min="17" max="17" width="18.7109375" style="144" customWidth="1"/>
    <col min="18" max="18" width="4.7109375" style="144" customWidth="1"/>
    <col min="19" max="19" width="3" style="143" customWidth="1"/>
    <col min="20" max="20" width="3.42578125" style="84" customWidth="1"/>
    <col min="21" max="21" width="18.7109375" style="84" customWidth="1"/>
    <col min="22" max="22" width="5.42578125" style="84" bestFit="1" customWidth="1"/>
    <col min="23" max="23" width="7.42578125" style="84" customWidth="1"/>
    <col min="24" max="24" width="4.7109375" style="84" customWidth="1"/>
    <col min="25" max="25" width="2.28515625" style="84" hidden="1" customWidth="1"/>
    <col min="26" max="26" width="18.7109375" style="84" hidden="1" customWidth="1"/>
    <col min="27" max="27" width="3.42578125" style="84" hidden="1" customWidth="1"/>
    <col min="28" max="28" width="18.7109375" style="85" hidden="1" customWidth="1"/>
    <col min="29" max="29" width="3" style="84" hidden="1" customWidth="1"/>
    <col min="30" max="30" width="2.85546875" style="84" hidden="1" customWidth="1"/>
    <col min="31" max="31" width="3" style="84" hidden="1" customWidth="1"/>
    <col min="32" max="32" width="2.85546875" style="84" hidden="1" customWidth="1"/>
    <col min="33" max="33" width="3" style="84" hidden="1" customWidth="1"/>
    <col min="34" max="34" width="2.85546875" style="84" hidden="1" customWidth="1"/>
    <col min="35" max="35" width="3" style="84" hidden="1" customWidth="1"/>
    <col min="36" max="36" width="2.85546875" style="84" hidden="1" customWidth="1"/>
    <col min="37" max="37" width="3" style="84" hidden="1" customWidth="1"/>
    <col min="38" max="38" width="2.85546875" style="84" hidden="1" customWidth="1"/>
    <col min="39" max="39" width="3" style="84" hidden="1" customWidth="1"/>
    <col min="40" max="40" width="2.85546875" style="84" hidden="1" customWidth="1"/>
    <col min="41" max="41" width="4.7109375" style="84" hidden="1" customWidth="1"/>
    <col min="42" max="42" width="3.42578125" style="84" hidden="1" customWidth="1"/>
    <col min="43" max="43" width="3.42578125" style="84" bestFit="1" customWidth="1"/>
    <col min="44" max="44" width="18.7109375" style="84" customWidth="1"/>
    <col min="45" max="45" width="4.7109375" style="84" customWidth="1"/>
    <col min="46" max="46" width="3.42578125" style="84" bestFit="1" customWidth="1"/>
    <col min="47" max="16384" width="11.42578125" style="84"/>
  </cols>
  <sheetData>
    <row r="1" spans="1:46" ht="30" customHeight="1" thickTop="1" thickBot="1" x14ac:dyDescent="0.25">
      <c r="A1" s="79"/>
      <c r="B1" s="80"/>
      <c r="C1" s="80"/>
      <c r="D1" s="80"/>
      <c r="E1" s="81"/>
      <c r="F1" s="82"/>
      <c r="G1" s="82"/>
      <c r="H1" s="82"/>
      <c r="I1" s="81"/>
      <c r="J1" s="235" t="str">
        <f>"("&amp;Accueil!D18&amp;" manches gagnantes)"</f>
        <v>(3 manches gagnantes)</v>
      </c>
      <c r="K1" s="235"/>
      <c r="L1" s="235"/>
      <c r="M1" s="235"/>
      <c r="N1" s="235"/>
      <c r="O1" s="235"/>
      <c r="P1" s="235"/>
      <c r="Q1" s="235"/>
      <c r="R1" s="235"/>
      <c r="S1" s="81"/>
      <c r="T1" s="80"/>
      <c r="U1" s="80"/>
      <c r="V1" s="80"/>
      <c r="W1" s="83"/>
    </row>
    <row r="2" spans="1:46" ht="30" customHeight="1" x14ac:dyDescent="0.2">
      <c r="A2" s="86"/>
      <c r="E2" s="87"/>
      <c r="F2" s="88"/>
      <c r="G2" s="88"/>
      <c r="H2" s="88"/>
      <c r="I2" s="87"/>
      <c r="J2" s="89"/>
      <c r="K2" s="89"/>
      <c r="L2" s="89"/>
      <c r="M2" s="89"/>
      <c r="N2" s="89"/>
      <c r="O2" s="89"/>
      <c r="P2" s="89"/>
      <c r="Q2" s="89"/>
      <c r="R2" s="89"/>
      <c r="S2" s="87"/>
      <c r="T2" s="90"/>
      <c r="U2" s="90"/>
      <c r="V2" s="90"/>
      <c r="W2" s="91"/>
      <c r="AQ2" s="236" t="s">
        <v>36</v>
      </c>
      <c r="AR2" s="237"/>
      <c r="AS2" s="237"/>
      <c r="AT2" s="238"/>
    </row>
    <row r="3" spans="1:46" ht="30" customHeight="1" thickBot="1" x14ac:dyDescent="0.25">
      <c r="A3" s="86"/>
      <c r="E3" s="87"/>
      <c r="F3" s="88"/>
      <c r="G3" s="88"/>
      <c r="H3" s="88"/>
      <c r="I3" s="87"/>
      <c r="J3" s="92"/>
      <c r="K3" s="88" t="s">
        <v>9</v>
      </c>
      <c r="L3" s="93">
        <v>7</v>
      </c>
      <c r="M3" s="70" t="str">
        <f>IF(IF(ISNA(VLOOKUP(L3,Inscrits!$A$2:$C$35,2,FALSE)),"",VLOOKUP(L3,Inscrits!$A$2:$C$35,2,FALSE))=0,"",IF(ISNA(VLOOKUP(L3,Inscrits!$A$2:$C$35,2,FALSE)),"",VLOOKUP(L3,Inscrits!$A$2:$C$35,2,FALSE)))</f>
        <v>BESSON STEPHANIE</v>
      </c>
      <c r="N3" s="71" t="str">
        <f>IF(IF(ISNA(VLOOKUP(L3,Inscrits!$A$2:$C$35,3,FALSE)),"","("&amp;(VLOOKUP(L3,Inscrits!$A$2:$C$35,3,FALSE))&amp;")")="()","",IF(ISNA(VLOOKUP(L3,Inscrits!$A$2:$C$35,3,FALSE)),"","("&amp;(VLOOKUP(L3,Inscrits!$A$2:$C$35,3,FALSE))&amp;")"))</f>
        <v>(NC)</v>
      </c>
      <c r="O3" s="94"/>
      <c r="P3" s="95"/>
      <c r="Q3" s="96" t="s">
        <v>1</v>
      </c>
      <c r="R3" s="88"/>
      <c r="S3" s="87"/>
      <c r="T3" s="90"/>
      <c r="U3" s="90"/>
      <c r="V3" s="90"/>
      <c r="W3" s="91"/>
      <c r="AC3" s="97" t="s">
        <v>2</v>
      </c>
      <c r="AD3" s="97" t="s">
        <v>3</v>
      </c>
      <c r="AE3" s="97" t="s">
        <v>2</v>
      </c>
      <c r="AF3" s="97" t="s">
        <v>3</v>
      </c>
      <c r="AG3" s="97" t="s">
        <v>2</v>
      </c>
      <c r="AH3" s="97" t="s">
        <v>3</v>
      </c>
      <c r="AI3" s="97" t="s">
        <v>2</v>
      </c>
      <c r="AJ3" s="97" t="s">
        <v>3</v>
      </c>
      <c r="AK3" s="97" t="s">
        <v>2</v>
      </c>
      <c r="AL3" s="97" t="s">
        <v>3</v>
      </c>
      <c r="AM3" s="97" t="s">
        <v>2</v>
      </c>
      <c r="AN3" s="97" t="s">
        <v>3</v>
      </c>
      <c r="AO3" s="97" t="s">
        <v>4</v>
      </c>
      <c r="AQ3" s="98"/>
      <c r="AR3" s="99" t="s">
        <v>5</v>
      </c>
      <c r="AS3" s="100" t="s">
        <v>4</v>
      </c>
      <c r="AT3" s="101"/>
    </row>
    <row r="4" spans="1:46" ht="30" customHeight="1" thickTop="1" x14ac:dyDescent="0.2">
      <c r="A4" s="86"/>
      <c r="E4" s="87"/>
      <c r="F4" s="88"/>
      <c r="G4" s="88"/>
      <c r="H4" s="102"/>
      <c r="I4" s="103"/>
      <c r="J4" s="70" t="str">
        <f>IF(OR(AND(O3="F",O5="F"),AND(O3="A",O5="A")),M5,IF(OR(O3="F",O3="A"),M3,IF(OR(O5="F",O5="A"),M5,IF(O3=O5,"",(IF(O3&lt;O5,M3,M5))))))</f>
        <v/>
      </c>
      <c r="K4" s="71" t="str">
        <f>IF(OR(AND(O3="F",O5="F"),AND(O3="A",O5="A")),N5,IF(OR(O3="F",O3="A"),N3,IF(OR(O5="F",O5="A"),N5,IF(O3=O5,"",(IF(O3&lt;O5,N3,N5))))))</f>
        <v/>
      </c>
      <c r="L4" s="93"/>
      <c r="M4" s="104" t="s">
        <v>92</v>
      </c>
      <c r="N4" s="105"/>
      <c r="O4" s="106"/>
      <c r="P4" s="107"/>
      <c r="Q4" s="70" t="str">
        <f>IF(OR(AND(O3="F",O5="F"),AND(O3="A",O5="A")),M3,IF(OR(O3="F",O3="A"),M5,IF(OR(O5="F",O5="A"),M3,IF(O3=O5,"",(IF(O3&gt;O5,M3,M5))))))</f>
        <v/>
      </c>
      <c r="R4" s="71" t="str">
        <f>IF(OR(AND(O3="F",O5="F"),AND(O3="A",O5="A")),N3,IF(OR(O3="F",O3="A"),N5,IF(OR(O5="F",O5="A"),N3,IF(O3=O5,"",(IF(O3&gt;O5,N3,N5))))))</f>
        <v/>
      </c>
      <c r="S4" s="108"/>
      <c r="T4" s="109"/>
      <c r="U4" s="90"/>
      <c r="V4" s="90"/>
      <c r="W4" s="91"/>
      <c r="Y4" s="84">
        <v>1</v>
      </c>
      <c r="Z4" s="110" t="str">
        <f>IF(U6="","",IF(U6=Q4,Q4,Q8))</f>
        <v/>
      </c>
      <c r="AB4" s="111" t="str">
        <f>M3</f>
        <v>BESSON STEPHANIE</v>
      </c>
      <c r="AC4" s="112">
        <f>IF(AB4=M3,IF(O5="F","",O3),0)</f>
        <v>0</v>
      </c>
      <c r="AD4" s="112">
        <f>IF(AB4=M3,IF(O3="F","",O5),0)</f>
        <v>0</v>
      </c>
      <c r="AE4" s="113">
        <f>IF(AB4=Q4,IF(S8="F","",S4),0)</f>
        <v>0</v>
      </c>
      <c r="AF4" s="113">
        <f>IF(AB4=Q4,IF(S4="F","",S8),0)</f>
        <v>0</v>
      </c>
      <c r="AG4" s="112">
        <f>IF(AB4=J4,IF(I8="F","",I4),0)</f>
        <v>0</v>
      </c>
      <c r="AH4" s="112">
        <f>IF(AB4=J4,IF(I4="F","",I8),0)</f>
        <v>0</v>
      </c>
      <c r="AI4" s="113">
        <f>IF(AB4=F6,IF(E10="F","",E6),0)</f>
        <v>0</v>
      </c>
      <c r="AJ4" s="113">
        <f>IF(AB4=F6,IF(E6="F","",E10),0)</f>
        <v>0</v>
      </c>
      <c r="AK4" s="112">
        <f>IF(AB4=F20,IF(E16="F","",E20),0)</f>
        <v>0</v>
      </c>
      <c r="AL4" s="112">
        <f>IF(AB4=F20,IF(E20="F","",E16),0)</f>
        <v>0</v>
      </c>
      <c r="AM4" s="114">
        <f t="shared" ref="AM4:AN7" si="0">SUM(AC4,AE4,AG4,AI4,AK4)</f>
        <v>0</v>
      </c>
      <c r="AN4" s="114">
        <f t="shared" si="0"/>
        <v>0</v>
      </c>
      <c r="AO4" s="110">
        <f>AM4-AN4</f>
        <v>0</v>
      </c>
      <c r="AQ4" s="98"/>
      <c r="AR4" s="115" t="str">
        <f>Z4</f>
        <v/>
      </c>
      <c r="AS4" s="116" t="str">
        <f>IF(AR4="","",(VLOOKUP(AR4,AB4:AO17,14,FALSE)))</f>
        <v/>
      </c>
      <c r="AT4" s="101"/>
    </row>
    <row r="5" spans="1:46" ht="30" customHeight="1" thickBot="1" x14ac:dyDescent="0.25">
      <c r="A5" s="86"/>
      <c r="B5" s="90"/>
      <c r="C5" s="90"/>
      <c r="D5" s="90"/>
      <c r="E5" s="87"/>
      <c r="F5" s="92"/>
      <c r="G5" s="88" t="s">
        <v>30</v>
      </c>
      <c r="H5" s="88"/>
      <c r="I5" s="117"/>
      <c r="J5" s="88"/>
      <c r="K5" s="88"/>
      <c r="L5" s="93">
        <v>34</v>
      </c>
      <c r="M5" s="70" t="str">
        <f>IF(IF(ISNA(VLOOKUP(L5,Inscrits!$A$2:$C$35,2,FALSE)),"",VLOOKUP(L5,Inscrits!$A$2:$C$35,2,FALSE))=0,"",IF(ISNA(VLOOKUP(L5,Inscrits!$A$2:$C$35,2,FALSE)),"",VLOOKUP(L5,Inscrits!$A$2:$C$35,2,FALSE)))</f>
        <v>RAY VINCENT</v>
      </c>
      <c r="N5" s="71" t="str">
        <f>IF(IF(ISNA(VLOOKUP(L5,Inscrits!$A$2:$C$35,3,FALSE)),"","("&amp;(VLOOKUP(L5,Inscrits!$A$2:$C$35,3,FALSE))&amp;")")="()","",IF(ISNA(VLOOKUP(L5,Inscrits!$A$2:$C$35,3,FALSE)),"","("&amp;(VLOOKUP(L5,Inscrits!$A$2:$C$35,3,FALSE))&amp;")"))</f>
        <v>(NC)</v>
      </c>
      <c r="O5" s="94"/>
      <c r="P5" s="95"/>
      <c r="Q5" s="88"/>
      <c r="R5" s="88"/>
      <c r="S5" s="87"/>
      <c r="T5" s="118"/>
      <c r="U5" s="119" t="s">
        <v>8</v>
      </c>
      <c r="V5" s="90"/>
      <c r="W5" s="91"/>
      <c r="Y5" s="84">
        <v>3</v>
      </c>
      <c r="Z5" s="110" t="str">
        <f>IF(B8="","",IF(B8=F6,F6,F10))</f>
        <v/>
      </c>
      <c r="AB5" s="111" t="str">
        <f>M5</f>
        <v>RAY VINCENT</v>
      </c>
      <c r="AC5" s="112">
        <f>IF(AB5=M5,IF(O3="F","",O5),0)</f>
        <v>0</v>
      </c>
      <c r="AD5" s="112">
        <f>IF(AB5=M5,IF(O5="F","",O3),0)</f>
        <v>0</v>
      </c>
      <c r="AE5" s="113">
        <f>IF(AB5=Q4,IF(S8="F","",S4),0)</f>
        <v>0</v>
      </c>
      <c r="AF5" s="113">
        <f>IF(AB5=Q4,IF(S4="F","",S8),0)</f>
        <v>0</v>
      </c>
      <c r="AG5" s="112">
        <f>IF(AB5=J4,IF(I8="F","",I4),0)</f>
        <v>0</v>
      </c>
      <c r="AH5" s="112">
        <f>IF(AB5=J4,IF(I4="F","",I8),0)</f>
        <v>0</v>
      </c>
      <c r="AI5" s="113">
        <f>IF(AB5=F6,IF(E10="F","",E6),0)</f>
        <v>0</v>
      </c>
      <c r="AJ5" s="113">
        <f>IF(AB5=F6,IF(E6="F","",E10),0)</f>
        <v>0</v>
      </c>
      <c r="AK5" s="112">
        <f>IF(AB5=F20,IF(E16="F","",E20),0)</f>
        <v>0</v>
      </c>
      <c r="AL5" s="112">
        <f>IF(AB5=F20,IF(E20="F","",E16),0)</f>
        <v>0</v>
      </c>
      <c r="AM5" s="114">
        <f t="shared" si="0"/>
        <v>0</v>
      </c>
      <c r="AN5" s="114">
        <f t="shared" si="0"/>
        <v>0</v>
      </c>
      <c r="AO5" s="110">
        <f>AM5-AN5</f>
        <v>0</v>
      </c>
      <c r="AQ5" s="98"/>
      <c r="AR5" s="120" t="str">
        <f>Z14</f>
        <v/>
      </c>
      <c r="AS5" s="121" t="str">
        <f>IF(AR5="","",(VLOOKUP(AR5,AB4:AO17,14,FALSE)))</f>
        <v/>
      </c>
      <c r="AT5" s="101"/>
    </row>
    <row r="6" spans="1:46" ht="30" customHeight="1" thickBot="1" x14ac:dyDescent="0.25">
      <c r="A6" s="86"/>
      <c r="B6" s="90"/>
      <c r="C6" s="90"/>
      <c r="D6" s="122"/>
      <c r="E6" s="103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8"/>
      <c r="I6" s="117"/>
      <c r="J6" s="104" t="s">
        <v>98</v>
      </c>
      <c r="K6" s="105"/>
      <c r="L6" s="93"/>
      <c r="M6" s="88"/>
      <c r="N6" s="88"/>
      <c r="O6" s="87"/>
      <c r="P6" s="88"/>
      <c r="Q6" s="104" t="s">
        <v>96</v>
      </c>
      <c r="R6" s="105"/>
      <c r="S6" s="87"/>
      <c r="T6" s="123"/>
      <c r="U6" s="70" t="str">
        <f>IF(OR(S4="F",S4="A"),Q8,IF(OR(S8="F",S8="A"),Q4,IF(S4=S8,"",(IF(S4&gt;S8,Q4,Q8)))))</f>
        <v/>
      </c>
      <c r="V6" s="214" t="str">
        <f>IF(OR(S4="F",S4="A"),R8,IF(OR(S8="F",S8="A"),R4,IF(S4=S8,"",(IF(S4&gt;S8,R4,R8)))))</f>
        <v/>
      </c>
      <c r="W6" s="217" t="s">
        <v>2</v>
      </c>
      <c r="Y6" s="84">
        <v>5</v>
      </c>
      <c r="Z6" s="110" t="str">
        <f>IF(B8="","",IF(B8=F6,F10,F6))</f>
        <v/>
      </c>
      <c r="AB6" s="111" t="str">
        <f>M7</f>
        <v>ROSINSKI JEAN LUC</v>
      </c>
      <c r="AC6" s="112">
        <f>IF(AB6=M7,IF(O9="F","",O7),0)</f>
        <v>0</v>
      </c>
      <c r="AD6" s="112">
        <f>IF(AB6=M7,IF(O7="F","",O9),0)</f>
        <v>0</v>
      </c>
      <c r="AE6" s="113">
        <f>IF(AB6=Q8,IF(S4="F","",S8),0)</f>
        <v>0</v>
      </c>
      <c r="AF6" s="113">
        <f>IF(AB6=Q8,IF(S8="F","",S4),0)</f>
        <v>0</v>
      </c>
      <c r="AG6" s="112">
        <f>IF(AB6=J8,IF(I4="F","",I8),0)</f>
        <v>0</v>
      </c>
      <c r="AH6" s="112">
        <f>IF(AB6=J8,IF(I8="F","",I4),0)</f>
        <v>0</v>
      </c>
      <c r="AI6" s="113">
        <f>IF(AB6=F6,IF(E10="F","",E6),0)</f>
        <v>0</v>
      </c>
      <c r="AJ6" s="113">
        <f>IF(AB6=F6,IF(E6="F","",E10),0)</f>
        <v>0</v>
      </c>
      <c r="AK6" s="112">
        <f>IF(AB6=F20,IF(E16="F","",E20),0)</f>
        <v>0</v>
      </c>
      <c r="AL6" s="112">
        <f>IF(AB6=F20,IF(E20="F","",E16),0)</f>
        <v>0</v>
      </c>
      <c r="AM6" s="114">
        <f t="shared" si="0"/>
        <v>0</v>
      </c>
      <c r="AN6" s="114">
        <f t="shared" si="0"/>
        <v>0</v>
      </c>
      <c r="AO6" s="110">
        <f>AM6-AN6</f>
        <v>0</v>
      </c>
      <c r="AQ6" s="98"/>
      <c r="AR6" s="120" t="str">
        <f>Z5</f>
        <v/>
      </c>
      <c r="AS6" s="121" t="str">
        <f>IF(AR6="","",(VLOOKUP(AR6,AB4:AO17,14,FALSE)))</f>
        <v/>
      </c>
      <c r="AT6" s="101"/>
    </row>
    <row r="7" spans="1:46" ht="30" customHeight="1" thickBot="1" x14ac:dyDescent="0.25">
      <c r="A7" s="86"/>
      <c r="B7" s="124"/>
      <c r="C7" s="90" t="s">
        <v>34</v>
      </c>
      <c r="D7" s="90"/>
      <c r="E7" s="117"/>
      <c r="F7" s="88"/>
      <c r="G7" s="88"/>
      <c r="H7" s="88"/>
      <c r="I7" s="117"/>
      <c r="J7" s="88"/>
      <c r="K7" s="88"/>
      <c r="L7" s="93">
        <v>27</v>
      </c>
      <c r="M7" s="70" t="str">
        <f>IF(IF(ISNA(VLOOKUP(L7,Inscrits!$A$2:$C$35,2,FALSE)),"",VLOOKUP(L7,Inscrits!$A$2:$C$35,2,FALSE))=0,"",IF(ISNA(VLOOKUP(L7,Inscrits!$A$2:$C$35,2,FALSE)),"",VLOOKUP(L7,Inscrits!$A$2:$C$35,2,FALSE)))</f>
        <v>ROSINSKI JEAN LUC</v>
      </c>
      <c r="N7" s="71" t="str">
        <f>IF(IF(ISNA(VLOOKUP(L7,Inscrits!$A$2:$C$35,3,FALSE)),"","("&amp;(VLOOKUP(L7,Inscrits!$A$2:$C$35,3,FALSE))&amp;")")="()","",IF(ISNA(VLOOKUP(L7,Inscrits!$A$2:$C$35,3,FALSE)),"","("&amp;(VLOOKUP(L7,Inscrits!$A$2:$C$35,3,FALSE))&amp;")"))</f>
        <v>(NC)</v>
      </c>
      <c r="O7" s="94"/>
      <c r="P7" s="95"/>
      <c r="Q7" s="88"/>
      <c r="R7" s="88"/>
      <c r="S7" s="87"/>
      <c r="T7" s="118"/>
      <c r="U7" s="90"/>
      <c r="V7" s="90"/>
      <c r="W7" s="91"/>
      <c r="Y7" s="84">
        <v>7</v>
      </c>
      <c r="Z7" s="110" t="str">
        <f>IF(F6="","",IF(F6=J4,J8,J4))</f>
        <v/>
      </c>
      <c r="AB7" s="111" t="str">
        <f>M9</f>
        <v>LOBOS MALDONANO OMAR</v>
      </c>
      <c r="AC7" s="112">
        <f>IF(AB7=M9,IF(O7="F","",O9),0)</f>
        <v>0</v>
      </c>
      <c r="AD7" s="112">
        <f>IF(AB7=M9,IF(O9="F","",O7),0)</f>
        <v>0</v>
      </c>
      <c r="AE7" s="113">
        <f>IF(AB7=Q8,IF(S4="F","",S8),0)</f>
        <v>0</v>
      </c>
      <c r="AF7" s="113">
        <f>IF(AB7=Q8,IF(S8="F","",S4),0)</f>
        <v>0</v>
      </c>
      <c r="AG7" s="112">
        <f>IF(AB7=J8,IF(I4="F","",I8),0)</f>
        <v>0</v>
      </c>
      <c r="AH7" s="112">
        <f>IF(AB7=J8,IF(I8="F","",I4),0)</f>
        <v>0</v>
      </c>
      <c r="AI7" s="113">
        <f>IF(AB7=F6,IF(E10="F","",E6),0)</f>
        <v>0</v>
      </c>
      <c r="AJ7" s="113">
        <f>IF(AB7=F6,IF(E6="F","",E10),0)</f>
        <v>0</v>
      </c>
      <c r="AK7" s="112">
        <f>IF(AB7=F20,IF(E16="F","",E20),0)</f>
        <v>0</v>
      </c>
      <c r="AL7" s="112">
        <f>IF(AB7=F20,IF(E20="F","",E16),0)</f>
        <v>0</v>
      </c>
      <c r="AM7" s="114">
        <f t="shared" si="0"/>
        <v>0</v>
      </c>
      <c r="AN7" s="114">
        <f t="shared" si="0"/>
        <v>0</v>
      </c>
      <c r="AO7" s="110">
        <f>AM7-AN7</f>
        <v>0</v>
      </c>
      <c r="AQ7" s="98"/>
      <c r="AR7" s="120" t="str">
        <f>Z15</f>
        <v/>
      </c>
      <c r="AS7" s="121" t="str">
        <f>IF(AR7="","",(VLOOKUP(AR7,AB4:AO17,14,FALSE)))</f>
        <v/>
      </c>
      <c r="AT7" s="101"/>
    </row>
    <row r="8" spans="1:46" ht="30" customHeight="1" thickBot="1" x14ac:dyDescent="0.25">
      <c r="A8" s="218" t="s">
        <v>87</v>
      </c>
      <c r="B8" s="215" t="str">
        <f>IF(OR(E6="F",E6="A"),F10,IF(OR(E10="F",E10="A"),F6,IF(E6=E10,"",(IF(E6&gt;E10,F6,F10)))))</f>
        <v/>
      </c>
      <c r="C8" s="125" t="str">
        <f>IF(OR(E6="F",E6="A"),G10,IF(OR(E10="F",E10="A"),G6,IF(E6=E10,"",(IF(E6&gt;E10,G6,G10)))))</f>
        <v/>
      </c>
      <c r="D8" s="90"/>
      <c r="E8" s="117"/>
      <c r="F8" s="104" t="s">
        <v>100</v>
      </c>
      <c r="G8" s="105"/>
      <c r="H8" s="102"/>
      <c r="I8" s="103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3"/>
      <c r="M8" s="104" t="s">
        <v>93</v>
      </c>
      <c r="N8" s="105"/>
      <c r="O8" s="106"/>
      <c r="P8" s="126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8"/>
      <c r="T8" s="109"/>
      <c r="U8" s="90"/>
      <c r="V8" s="90"/>
      <c r="W8" s="91"/>
      <c r="AQ8" s="127"/>
      <c r="AR8" s="128"/>
      <c r="AS8" s="128"/>
      <c r="AT8" s="129"/>
    </row>
    <row r="9" spans="1:46" ht="30" customHeight="1" x14ac:dyDescent="0.2">
      <c r="A9" s="86"/>
      <c r="B9" s="90"/>
      <c r="C9" s="90"/>
      <c r="D9" s="90"/>
      <c r="E9" s="117"/>
      <c r="F9" s="88"/>
      <c r="G9" s="88"/>
      <c r="H9" s="88"/>
      <c r="I9" s="87"/>
      <c r="J9" s="92"/>
      <c r="K9" s="88" t="s">
        <v>9</v>
      </c>
      <c r="L9" s="93">
        <v>14</v>
      </c>
      <c r="M9" s="70" t="str">
        <f>IF(IF(ISNA(VLOOKUP(L9,Inscrits!$A$2:$C$35,2,FALSE)),"",VLOOKUP(L9,Inscrits!$A$2:$C$35,2,FALSE))=0,"",IF(ISNA(VLOOKUP(L9,Inscrits!$A$2:$C$35,2,FALSE)),"",VLOOKUP(L9,Inscrits!$A$2:$C$35,2,FALSE)))</f>
        <v>LOBOS MALDONANO OMAR</v>
      </c>
      <c r="N9" s="71" t="str">
        <f>IF(IF(ISNA(VLOOKUP(L9,Inscrits!$A$2:$C$35,3,FALSE)),"","("&amp;(VLOOKUP(L9,Inscrits!$A$2:$C$35,3,FALSE))&amp;")")="()","",IF(ISNA(VLOOKUP(L9,Inscrits!$A$2:$C$35,3,FALSE)),"","("&amp;(VLOOKUP(L9,Inscrits!$A$2:$C$35,3,FALSE))&amp;")"))</f>
        <v>(NC)</v>
      </c>
      <c r="O9" s="94"/>
      <c r="P9" s="95"/>
      <c r="Q9" s="96" t="s">
        <v>10</v>
      </c>
      <c r="R9" s="88"/>
      <c r="S9" s="87"/>
      <c r="T9" s="90"/>
      <c r="U9" s="90"/>
      <c r="V9" s="90"/>
      <c r="W9" s="91"/>
    </row>
    <row r="10" spans="1:46" ht="30" customHeight="1" x14ac:dyDescent="0.2">
      <c r="A10" s="86"/>
      <c r="B10" s="90"/>
      <c r="C10" s="90"/>
      <c r="D10" s="122"/>
      <c r="E10" s="103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8"/>
      <c r="I10" s="87"/>
      <c r="J10" s="88"/>
      <c r="K10" s="88"/>
      <c r="L10" s="93"/>
      <c r="M10" s="88"/>
      <c r="N10" s="88"/>
      <c r="O10" s="87"/>
      <c r="P10" s="88"/>
      <c r="Q10" s="88"/>
      <c r="R10" s="88"/>
      <c r="S10" s="87"/>
      <c r="T10" s="90"/>
      <c r="W10" s="91"/>
    </row>
    <row r="11" spans="1:46" ht="30" customHeight="1" thickBot="1" x14ac:dyDescent="0.25">
      <c r="A11" s="86"/>
      <c r="B11" s="90"/>
      <c r="C11" s="90"/>
      <c r="D11" s="90"/>
      <c r="E11" s="87"/>
      <c r="F11" s="92"/>
      <c r="G11" s="88" t="s">
        <v>32</v>
      </c>
      <c r="H11" s="88"/>
      <c r="I11" s="87"/>
      <c r="J11" s="88"/>
      <c r="K11" s="88"/>
      <c r="L11" s="93"/>
      <c r="M11" s="88"/>
      <c r="N11" s="88"/>
      <c r="O11" s="87"/>
      <c r="P11" s="88"/>
      <c r="Q11" s="88"/>
      <c r="R11" s="88"/>
      <c r="S11" s="87"/>
      <c r="T11" s="90"/>
      <c r="U11" s="233" t="s">
        <v>36</v>
      </c>
      <c r="V11" s="234"/>
      <c r="W11" s="91"/>
    </row>
    <row r="12" spans="1:46" ht="30" customHeight="1" x14ac:dyDescent="0.2">
      <c r="A12" s="86"/>
      <c r="E12" s="87"/>
      <c r="F12" s="88"/>
      <c r="G12" s="88"/>
      <c r="H12" s="88"/>
      <c r="I12" s="87"/>
      <c r="J12" s="88"/>
      <c r="K12" s="88"/>
      <c r="L12" s="93"/>
      <c r="M12" s="88"/>
      <c r="N12" s="88"/>
      <c r="O12" s="87"/>
      <c r="P12" s="88"/>
      <c r="Q12" s="88"/>
      <c r="R12" s="88"/>
      <c r="S12" s="87"/>
      <c r="T12" s="90"/>
      <c r="U12" s="90"/>
      <c r="V12" s="90"/>
      <c r="W12" s="91"/>
      <c r="AQ12" s="236" t="s">
        <v>37</v>
      </c>
      <c r="AR12" s="237"/>
      <c r="AS12" s="237"/>
      <c r="AT12" s="238"/>
    </row>
    <row r="13" spans="1:46" ht="30" customHeight="1" thickBot="1" x14ac:dyDescent="0.25">
      <c r="A13" s="86"/>
      <c r="B13" s="233" t="s">
        <v>36</v>
      </c>
      <c r="C13" s="234"/>
      <c r="E13" s="87"/>
      <c r="F13" s="88"/>
      <c r="G13" s="88"/>
      <c r="H13" s="88"/>
      <c r="I13" s="87"/>
      <c r="J13" s="92"/>
      <c r="K13" s="92" t="s">
        <v>11</v>
      </c>
      <c r="L13" s="93">
        <v>17</v>
      </c>
      <c r="M13" s="70" t="str">
        <f>IF(IF(ISNA(VLOOKUP(L13,Inscrits!$A$2:$C$35,2,FALSE)),"",VLOOKUP(L13,Inscrits!$A$2:$C$35,2,FALSE))=0,"",IF(ISNA(VLOOKUP(L13,Inscrits!$A$2:$C$35,2,FALSE)),"",VLOOKUP(L13,Inscrits!$A$2:$C$35,2,FALSE)))</f>
        <v>BERLIAT REGIS</v>
      </c>
      <c r="N13" s="71" t="str">
        <f>IF(IF(ISNA(VLOOKUP(L13,Inscrits!$A$2:$C$35,3,FALSE)),"","("&amp;(VLOOKUP(L13,Inscrits!$A$2:$C$35,3,FALSE))&amp;")")="()","",IF(ISNA(VLOOKUP(L13,Inscrits!$A$2:$C$35,3,FALSE)),"","("&amp;(VLOOKUP(L13,Inscrits!$A$2:$C$35,3,FALSE))&amp;")"))</f>
        <v>(NC)</v>
      </c>
      <c r="O13" s="94"/>
      <c r="P13" s="95"/>
      <c r="Q13" s="96" t="s">
        <v>7</v>
      </c>
      <c r="R13" s="88"/>
      <c r="S13" s="87"/>
      <c r="T13" s="90"/>
      <c r="U13" s="90"/>
      <c r="V13" s="90"/>
      <c r="W13" s="91"/>
      <c r="AC13" s="97" t="s">
        <v>2</v>
      </c>
      <c r="AD13" s="97" t="s">
        <v>3</v>
      </c>
      <c r="AE13" s="97" t="s">
        <v>2</v>
      </c>
      <c r="AF13" s="97" t="s">
        <v>3</v>
      </c>
      <c r="AG13" s="97" t="s">
        <v>2</v>
      </c>
      <c r="AH13" s="97" t="s">
        <v>3</v>
      </c>
      <c r="AI13" s="97" t="s">
        <v>2</v>
      </c>
      <c r="AJ13" s="97" t="s">
        <v>3</v>
      </c>
      <c r="AK13" s="97" t="s">
        <v>2</v>
      </c>
      <c r="AL13" s="97" t="s">
        <v>3</v>
      </c>
      <c r="AM13" s="97" t="s">
        <v>2</v>
      </c>
      <c r="AN13" s="97" t="s">
        <v>3</v>
      </c>
      <c r="AO13" s="97" t="s">
        <v>4</v>
      </c>
      <c r="AQ13" s="130"/>
      <c r="AR13" s="131" t="s">
        <v>5</v>
      </c>
      <c r="AS13" s="132" t="s">
        <v>4</v>
      </c>
      <c r="AT13" s="133"/>
    </row>
    <row r="14" spans="1:46" ht="30" customHeight="1" thickTop="1" x14ac:dyDescent="0.2">
      <c r="A14" s="86"/>
      <c r="E14" s="87"/>
      <c r="F14" s="88"/>
      <c r="G14" s="88"/>
      <c r="H14" s="102"/>
      <c r="I14" s="196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3"/>
      <c r="M14" s="104" t="s">
        <v>94</v>
      </c>
      <c r="N14" s="105"/>
      <c r="O14" s="106"/>
      <c r="P14" s="107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8"/>
      <c r="T14" s="109"/>
      <c r="U14" s="90"/>
      <c r="V14" s="90"/>
      <c r="W14" s="91"/>
      <c r="Y14" s="84">
        <v>2</v>
      </c>
      <c r="Z14" s="110" t="str">
        <f>IF(U16="","",IF(U16=Q14,Q14,Q18))</f>
        <v/>
      </c>
      <c r="AB14" s="111" t="str">
        <f>M13</f>
        <v>BERLIAT REGIS</v>
      </c>
      <c r="AC14" s="112">
        <f>IF(AB14=M13,IF(O15="F","",O13),0)</f>
        <v>0</v>
      </c>
      <c r="AD14" s="112">
        <f>IF(AB14=M13,IF(O13="F","",O15),0)</f>
        <v>0</v>
      </c>
      <c r="AE14" s="113">
        <f>IF(AB14=Q14,IF(S18="F","",S14),0)</f>
        <v>0</v>
      </c>
      <c r="AF14" s="113">
        <f>IF(AB14=Q14,IF(S14="F","",S18),0)</f>
        <v>0</v>
      </c>
      <c r="AG14" s="112">
        <f>IF(AB14=J14,IF(I18="F","",I14),0)</f>
        <v>0</v>
      </c>
      <c r="AH14" s="112">
        <f>IF(AB14=J14,IF(I14="F","",I18),0)</f>
        <v>0</v>
      </c>
      <c r="AI14" s="113">
        <f>IF(AB14=F16,IF(E20="F","",E16),0)</f>
        <v>0</v>
      </c>
      <c r="AJ14" s="113">
        <f>IF(AB14=F16,IF(E16="F","",E20),0)</f>
        <v>0</v>
      </c>
      <c r="AK14" s="112">
        <f>IF(AB14=F10,IF(E6="F","",E10),0)</f>
        <v>0</v>
      </c>
      <c r="AL14" s="112">
        <f>IF(AB14=F10,IF(E10="F","",E6),0)</f>
        <v>0</v>
      </c>
      <c r="AM14" s="114">
        <f t="shared" ref="AM14:AN17" si="1">SUM(AC14,AE14,AG14,AI14,AK14)</f>
        <v>0</v>
      </c>
      <c r="AN14" s="114">
        <f t="shared" si="1"/>
        <v>0</v>
      </c>
      <c r="AO14" s="110">
        <f>AM14-AN14</f>
        <v>0</v>
      </c>
      <c r="AQ14" s="130"/>
      <c r="AR14" s="115" t="str">
        <f>Z6</f>
        <v/>
      </c>
      <c r="AS14" s="116" t="str">
        <f>IF(AR14="","",(VLOOKUP(AR14,AB4:AO17,14,FALSE)))</f>
        <v/>
      </c>
      <c r="AT14" s="133"/>
    </row>
    <row r="15" spans="1:46" ht="30" customHeight="1" thickBot="1" x14ac:dyDescent="0.25">
      <c r="A15" s="86"/>
      <c r="B15" s="90"/>
      <c r="C15" s="90"/>
      <c r="D15" s="90"/>
      <c r="E15" s="87"/>
      <c r="F15" s="92"/>
      <c r="G15" s="88" t="s">
        <v>31</v>
      </c>
      <c r="H15" s="88"/>
      <c r="I15" s="117"/>
      <c r="J15" s="88"/>
      <c r="K15" s="88"/>
      <c r="L15" s="93">
        <v>24</v>
      </c>
      <c r="M15" s="70" t="str">
        <f>IF(IF(ISNA(VLOOKUP(L15,Inscrits!$A$2:$C$35,2,FALSE)),"",VLOOKUP(L15,Inscrits!$A$2:$C$35,2,FALSE))=0,"",IF(ISNA(VLOOKUP(L15,Inscrits!$A$2:$C$35,2,FALSE)),"",VLOOKUP(L15,Inscrits!$A$2:$C$35,2,FALSE)))</f>
        <v>TREYVAUD DAMIEN</v>
      </c>
      <c r="N15" s="71" t="str">
        <f>IF(IF(ISNA(VLOOKUP(L15,Inscrits!$A$2:$C$35,3,FALSE)),"","("&amp;(VLOOKUP(L15,Inscrits!$A$2:$C$35,3,FALSE))&amp;")")="()","",IF(ISNA(VLOOKUP(L15,Inscrits!$A$2:$C$35,3,FALSE)),"","("&amp;(VLOOKUP(L15,Inscrits!$A$2:$C$35,3,FALSE))&amp;")"))</f>
        <v>(NC)</v>
      </c>
      <c r="O15" s="94"/>
      <c r="P15" s="95"/>
      <c r="Q15" s="88"/>
      <c r="R15" s="88"/>
      <c r="S15" s="87"/>
      <c r="T15" s="118"/>
      <c r="U15" s="119" t="s">
        <v>29</v>
      </c>
      <c r="V15" s="90"/>
      <c r="W15" s="91"/>
      <c r="Y15" s="84">
        <v>4</v>
      </c>
      <c r="Z15" s="110" t="str">
        <f>IF(B18="","",IF(B18=F16,F16,F20))</f>
        <v/>
      </c>
      <c r="AB15" s="111" t="str">
        <f>M15</f>
        <v>TREYVAUD DAMIEN</v>
      </c>
      <c r="AC15" s="112">
        <f>IF(AB15=M15,IF(O13="F","",O15),0)</f>
        <v>0</v>
      </c>
      <c r="AD15" s="112">
        <f>IF(AB15=M15,IF(O15="F","",O13),0)</f>
        <v>0</v>
      </c>
      <c r="AE15" s="113">
        <f>IF(AB15=Q14,IF(S18="F","",S14),0)</f>
        <v>0</v>
      </c>
      <c r="AF15" s="113">
        <f>IF(AB15=Q14,IF(S14="F","",S18),0)</f>
        <v>0</v>
      </c>
      <c r="AG15" s="112">
        <f>IF(AB15=J14,IF(I18="F","",I14),0)</f>
        <v>0</v>
      </c>
      <c r="AH15" s="112">
        <f>IF(AB15=J14,IF(I14="F","",I18),0)</f>
        <v>0</v>
      </c>
      <c r="AI15" s="113">
        <f>IF(AB15=F16,IF(E20="F","",E16),0)</f>
        <v>0</v>
      </c>
      <c r="AJ15" s="113">
        <f>IF(AB15=F16,IF(E16="F","",E20),0)</f>
        <v>0</v>
      </c>
      <c r="AK15" s="112">
        <f>IF(AB15=F10,IF(E6="F","",E10),0)</f>
        <v>0</v>
      </c>
      <c r="AL15" s="112">
        <f>IF(AB15=F10,IF(E10="F","",E6),0)</f>
        <v>0</v>
      </c>
      <c r="AM15" s="114">
        <f t="shared" si="1"/>
        <v>0</v>
      </c>
      <c r="AN15" s="114">
        <f t="shared" si="1"/>
        <v>0</v>
      </c>
      <c r="AO15" s="110">
        <f>AM15-AN15</f>
        <v>0</v>
      </c>
      <c r="AQ15" s="130"/>
      <c r="AR15" s="120" t="str">
        <f>Z16</f>
        <v/>
      </c>
      <c r="AS15" s="121" t="str">
        <f>IF(AR15="","",(VLOOKUP(AR15,AB4:AO17,14,FALSE)))</f>
        <v/>
      </c>
      <c r="AT15" s="133"/>
    </row>
    <row r="16" spans="1:46" ht="30" customHeight="1" thickBot="1" x14ac:dyDescent="0.25">
      <c r="A16" s="86"/>
      <c r="B16" s="90"/>
      <c r="C16" s="90"/>
      <c r="D16" s="122"/>
      <c r="E16" s="103"/>
      <c r="F16" s="70" t="str">
        <f>J14</f>
        <v/>
      </c>
      <c r="G16" s="71" t="str">
        <f>K14</f>
        <v/>
      </c>
      <c r="H16" s="88"/>
      <c r="I16" s="117"/>
      <c r="J16" s="104" t="s">
        <v>99</v>
      </c>
      <c r="K16" s="105"/>
      <c r="L16" s="93"/>
      <c r="M16" s="88"/>
      <c r="N16" s="88"/>
      <c r="O16" s="87"/>
      <c r="P16" s="88"/>
      <c r="Q16" s="104" t="s">
        <v>97</v>
      </c>
      <c r="R16" s="105"/>
      <c r="S16" s="87"/>
      <c r="T16" s="123"/>
      <c r="U16" s="70" t="str">
        <f>IF(OR(S14="F",S14="A"),Q18,IF(OR(S18="F",S18="A"),Q14,IF(S14=S18,"",(IF(S14&gt;S18,Q14,Q18)))))</f>
        <v/>
      </c>
      <c r="V16" s="214" t="str">
        <f>IF(OR(S14="F",S14="A"),R18,IF(OR(S18="F",S18="A"),R14,IF(S14=S18,"",(IF(S14&gt;S18,R14,R18)))))</f>
        <v/>
      </c>
      <c r="W16" s="217" t="s">
        <v>59</v>
      </c>
      <c r="Y16" s="84">
        <v>6</v>
      </c>
      <c r="Z16" s="110" t="str">
        <f>IF(B18="","",IF(B18=F16,F20,F16))</f>
        <v/>
      </c>
      <c r="AB16" s="111">
        <f>M17</f>
        <v>0</v>
      </c>
      <c r="AC16" s="112">
        <f>IF(AB16=M17,IF(O19="F","",O17),0)</f>
        <v>0</v>
      </c>
      <c r="AD16" s="112">
        <f>IF(AB16=M17,IF(O17="F","",O19),0)</f>
        <v>0</v>
      </c>
      <c r="AE16" s="113">
        <f>IF(AB16=Q18,IF(S14="F","",S18),0)</f>
        <v>0</v>
      </c>
      <c r="AF16" s="113">
        <f>IF(AB16=Q18,IF(S18="F","",S14),0)</f>
        <v>0</v>
      </c>
      <c r="AG16" s="112">
        <f>IF(AB16=J18,IF(I14="F","",I18),0)</f>
        <v>0</v>
      </c>
      <c r="AH16" s="112">
        <f>IF(AB16=J18,IF(I18="F","",I14),0)</f>
        <v>0</v>
      </c>
      <c r="AI16" s="113">
        <f>IF(AB16=F16,IF(E20="F","",E16),0)</f>
        <v>0</v>
      </c>
      <c r="AJ16" s="113">
        <f>IF(AB16=F16,IF(E16="F","",E20),0)</f>
        <v>0</v>
      </c>
      <c r="AK16" s="112">
        <f>IF(AB16=F10,IF(E6="F","",E10),0)</f>
        <v>0</v>
      </c>
      <c r="AL16" s="112">
        <f>IF(AB16=F10,IF(E10="F","",E6),0)</f>
        <v>0</v>
      </c>
      <c r="AM16" s="114">
        <f t="shared" si="1"/>
        <v>0</v>
      </c>
      <c r="AN16" s="114">
        <f t="shared" si="1"/>
        <v>0</v>
      </c>
      <c r="AO16" s="110">
        <f>AM16-AN16</f>
        <v>0</v>
      </c>
      <c r="AQ16" s="130"/>
      <c r="AR16" s="120" t="str">
        <f>Z7</f>
        <v/>
      </c>
      <c r="AS16" s="121" t="str">
        <f>IF(AR16="","",(VLOOKUP(AR16,AB4:AO17,14,FALSE)))</f>
        <v/>
      </c>
      <c r="AT16" s="133"/>
    </row>
    <row r="17" spans="1:46" ht="30" customHeight="1" thickBot="1" x14ac:dyDescent="0.25">
      <c r="A17" s="86"/>
      <c r="B17" s="124"/>
      <c r="C17" s="90" t="s">
        <v>35</v>
      </c>
      <c r="D17" s="90"/>
      <c r="E17" s="117"/>
      <c r="F17" s="88"/>
      <c r="G17" s="88"/>
      <c r="H17" s="88"/>
      <c r="I17" s="117"/>
      <c r="J17" s="88"/>
      <c r="K17" s="88"/>
      <c r="L17" s="93"/>
      <c r="M17" s="198"/>
      <c r="N17" s="199"/>
      <c r="O17" s="197"/>
      <c r="P17" s="95"/>
      <c r="Q17" s="88"/>
      <c r="R17" s="88"/>
      <c r="S17" s="87"/>
      <c r="T17" s="118"/>
      <c r="U17" s="90"/>
      <c r="V17" s="90"/>
      <c r="W17" s="91"/>
      <c r="Y17" s="84">
        <v>8</v>
      </c>
      <c r="Z17" s="110" t="str">
        <f>IF(F16="","",IF(F16=J14,J18,J14))</f>
        <v/>
      </c>
      <c r="AB17" s="111" t="str">
        <f>M19</f>
        <v>THABUIS YOHANN</v>
      </c>
      <c r="AC17" s="112">
        <f>IF(AB17=M19,IF(O17="F","",O19),0)</f>
        <v>0</v>
      </c>
      <c r="AD17" s="112">
        <f>IF(AB17=M19,IF(O19="F","",O17),0)</f>
        <v>0</v>
      </c>
      <c r="AE17" s="113">
        <f>IF(AB17=Q18,IF(S14="F","",S18),0)</f>
        <v>0</v>
      </c>
      <c r="AF17" s="113">
        <f>IF(AB17=Q18,IF(S18="F","",S14),0)</f>
        <v>0</v>
      </c>
      <c r="AG17" s="112">
        <f>IF(AB17=J18,IF(I14="F","",I18),0)</f>
        <v>0</v>
      </c>
      <c r="AH17" s="112">
        <f>IF(AB17=J18,IF(I18="F","",I14),0)</f>
        <v>0</v>
      </c>
      <c r="AI17" s="113">
        <f>IF(AB17=F16,IF(E20="F","",E16),0)</f>
        <v>0</v>
      </c>
      <c r="AJ17" s="113">
        <f>IF(AB17=F16,IF(E16="F","",E20),0)</f>
        <v>0</v>
      </c>
      <c r="AK17" s="112">
        <f>IF(AB17=F10,IF(E6="F","",E10),0)</f>
        <v>0</v>
      </c>
      <c r="AL17" s="112">
        <f>IF(AB17=F10,IF(E10="F","",E6),0)</f>
        <v>0</v>
      </c>
      <c r="AM17" s="114">
        <f t="shared" si="1"/>
        <v>0</v>
      </c>
      <c r="AN17" s="114">
        <f t="shared" si="1"/>
        <v>0</v>
      </c>
      <c r="AO17" s="110">
        <f>AM17-AN17</f>
        <v>0</v>
      </c>
      <c r="AQ17" s="130"/>
      <c r="AR17" s="194"/>
      <c r="AS17" s="195"/>
      <c r="AT17" s="133"/>
    </row>
    <row r="18" spans="1:46" ht="30" customHeight="1" thickBot="1" x14ac:dyDescent="0.25">
      <c r="A18" s="218" t="s">
        <v>1948</v>
      </c>
      <c r="B18" s="215" t="str">
        <f>IF(OR(E16="F",E16="A"),F20,IF(OR(E20="F",E20="A"),F16,IF(E16=E20,"",(IF(E16&gt;E20,F16,F20)))))</f>
        <v/>
      </c>
      <c r="C18" s="125" t="str">
        <f>IF(OR(E16="F",E16="A"),G20,IF(OR(E20="F",E20="A"),G16,IF(E16=E20,"",(IF(E16&gt;E20,G16,G20)))))</f>
        <v/>
      </c>
      <c r="D18" s="90"/>
      <c r="E18" s="117"/>
      <c r="F18" s="104" t="s">
        <v>101</v>
      </c>
      <c r="G18" s="105"/>
      <c r="H18" s="102"/>
      <c r="I18" s="196"/>
      <c r="J18" s="198"/>
      <c r="K18" s="199"/>
      <c r="L18" s="93"/>
      <c r="M18" s="104" t="s">
        <v>95</v>
      </c>
      <c r="N18" s="105"/>
      <c r="O18" s="106"/>
      <c r="P18" s="126"/>
      <c r="Q18" s="70" t="str">
        <f>M19</f>
        <v>THABUIS YOHANN</v>
      </c>
      <c r="R18" s="71" t="str">
        <f>N19</f>
        <v>(NC)</v>
      </c>
      <c r="S18" s="108"/>
      <c r="T18" s="109"/>
      <c r="U18" s="90"/>
      <c r="V18" s="90"/>
      <c r="W18" s="91"/>
      <c r="AQ18" s="134"/>
      <c r="AR18" s="135"/>
      <c r="AS18" s="135"/>
      <c r="AT18" s="136"/>
    </row>
    <row r="19" spans="1:46" ht="30" customHeight="1" x14ac:dyDescent="0.2">
      <c r="A19" s="86"/>
      <c r="B19" s="90"/>
      <c r="C19" s="90"/>
      <c r="D19" s="90"/>
      <c r="E19" s="117"/>
      <c r="F19" s="88"/>
      <c r="G19" s="88"/>
      <c r="H19" s="88"/>
      <c r="I19" s="87"/>
      <c r="J19" s="92"/>
      <c r="K19" s="88" t="s">
        <v>28</v>
      </c>
      <c r="L19" s="93">
        <v>4</v>
      </c>
      <c r="M19" s="70" t="str">
        <f>IF(IF(ISNA(VLOOKUP(L19,Inscrits!$A$2:$C$35,2,FALSE)),"",VLOOKUP(L19,Inscrits!$A$2:$C$35,2,FALSE))=0,"",IF(ISNA(VLOOKUP(L19,Inscrits!$A$2:$C$35,2,FALSE)),"",VLOOKUP(L19,Inscrits!$A$2:$C$35,2,FALSE)))</f>
        <v>THABUIS YOHANN</v>
      </c>
      <c r="N19" s="71" t="str">
        <f>IF(IF(ISNA(VLOOKUP(L19,Inscrits!$A$2:$C$35,3,FALSE)),"","("&amp;(VLOOKUP(L19,Inscrits!$A$2:$C$35,3,FALSE))&amp;")")="()","",IF(ISNA(VLOOKUP(L19,Inscrits!$A$2:$C$35,3,FALSE)),"","("&amp;(VLOOKUP(L19,Inscrits!$A$2:$C$35,3,FALSE))&amp;")"))</f>
        <v>(NC)</v>
      </c>
      <c r="O19" s="197"/>
      <c r="P19" s="95"/>
      <c r="Q19" s="96" t="s">
        <v>6</v>
      </c>
      <c r="R19" s="88"/>
      <c r="S19" s="87"/>
      <c r="T19" s="90"/>
      <c r="U19" s="90"/>
      <c r="V19" s="90"/>
      <c r="W19" s="91"/>
    </row>
    <row r="20" spans="1:46" ht="30" customHeight="1" x14ac:dyDescent="0.2">
      <c r="A20" s="86"/>
      <c r="B20" s="90"/>
      <c r="C20" s="90"/>
      <c r="D20" s="122"/>
      <c r="E20" s="103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8"/>
      <c r="I20" s="87"/>
      <c r="J20" s="88"/>
      <c r="K20" s="88"/>
      <c r="L20" s="93"/>
      <c r="M20" s="88"/>
      <c r="N20" s="88"/>
      <c r="O20" s="87"/>
      <c r="P20" s="88"/>
      <c r="Q20" s="88"/>
      <c r="R20" s="88"/>
      <c r="S20" s="87"/>
      <c r="T20" s="90"/>
      <c r="U20" s="90"/>
      <c r="V20" s="90"/>
      <c r="W20" s="91"/>
    </row>
    <row r="21" spans="1:46" ht="30" customHeight="1" x14ac:dyDescent="0.2">
      <c r="A21" s="86"/>
      <c r="B21" s="90"/>
      <c r="C21" s="90"/>
      <c r="D21" s="90"/>
      <c r="E21" s="87"/>
      <c r="F21" s="92"/>
      <c r="G21" s="88" t="s">
        <v>33</v>
      </c>
      <c r="H21" s="88"/>
      <c r="I21" s="87"/>
      <c r="J21" s="232"/>
      <c r="K21" s="232"/>
      <c r="L21" s="232"/>
      <c r="M21" s="232"/>
      <c r="N21" s="232"/>
      <c r="O21" s="232"/>
      <c r="P21" s="232"/>
      <c r="Q21" s="232"/>
      <c r="R21" s="232"/>
      <c r="S21" s="87"/>
      <c r="T21" s="90"/>
      <c r="U21" s="90"/>
      <c r="V21" s="90"/>
      <c r="W21" s="91"/>
    </row>
    <row r="22" spans="1:46" ht="30" customHeight="1" thickBot="1" x14ac:dyDescent="0.3">
      <c r="A22" s="137"/>
      <c r="B22" s="138"/>
      <c r="C22" s="138"/>
      <c r="D22" s="138"/>
      <c r="E22" s="139"/>
      <c r="F22" s="140"/>
      <c r="G22" s="140"/>
      <c r="H22" s="140"/>
      <c r="I22" s="139"/>
      <c r="J22" s="140"/>
      <c r="K22" s="140"/>
      <c r="L22" s="141"/>
      <c r="M22" s="140"/>
      <c r="N22" s="140"/>
      <c r="O22" s="139"/>
      <c r="P22" s="140"/>
      <c r="Q22" s="140"/>
      <c r="R22" s="140"/>
      <c r="S22" s="139"/>
      <c r="T22" s="138"/>
      <c r="U22" s="138"/>
      <c r="V22" s="138"/>
      <c r="W22" s="142"/>
    </row>
    <row r="23" spans="1:46" ht="30.95" customHeight="1" thickTop="1" x14ac:dyDescent="0.2"/>
    <row r="24" spans="1:46" ht="14.1" customHeight="1" x14ac:dyDescent="0.2">
      <c r="M24" s="88"/>
      <c r="N24" s="88"/>
    </row>
  </sheetData>
  <mergeCells count="6">
    <mergeCell ref="J21:R21"/>
    <mergeCell ref="J1:R1"/>
    <mergeCell ref="AQ2:AT2"/>
    <mergeCell ref="AQ12:AT12"/>
    <mergeCell ref="B13:C13"/>
    <mergeCell ref="U11:V11"/>
  </mergeCells>
  <phoneticPr fontId="0" type="noConversion"/>
  <conditionalFormatting sqref="F6:G6">
    <cfRule type="expression" dxfId="208" priority="1" stopIfTrue="1">
      <formula>AND(($F$6=$B$8),($F$6&lt;&gt;""))</formula>
    </cfRule>
    <cfRule type="expression" priority="2" stopIfTrue="1">
      <formula>$F$10=$B$8</formula>
    </cfRule>
    <cfRule type="expression" dxfId="207" priority="3" stopIfTrue="1">
      <formula>AND(($G$8&lt;&gt;""),($F$6&lt;&gt;""))</formula>
    </cfRule>
  </conditionalFormatting>
  <conditionalFormatting sqref="J8:K8">
    <cfRule type="expression" dxfId="206" priority="4" stopIfTrue="1">
      <formula>AND(($J$8=$F$6),($J$8&lt;&gt;""))</formula>
    </cfRule>
    <cfRule type="expression" priority="5" stopIfTrue="1">
      <formula>$J$4=$F$6</formula>
    </cfRule>
    <cfRule type="expression" dxfId="205" priority="6" stopIfTrue="1">
      <formula>AND(($K$6&lt;&gt;""),($J$8&lt;&gt;""))</formula>
    </cfRule>
  </conditionalFormatting>
  <conditionalFormatting sqref="J4:K4">
    <cfRule type="expression" dxfId="204" priority="7" stopIfTrue="1">
      <formula>AND(($J$4=$F$6),($J$4&lt;&gt;""))</formula>
    </cfRule>
    <cfRule type="expression" priority="8" stopIfTrue="1">
      <formula>$J$8=$F$6</formula>
    </cfRule>
    <cfRule type="expression" dxfId="203" priority="9" stopIfTrue="1">
      <formula>AND(($K$6&lt;&gt;""),($J$4&lt;&gt;""))</formula>
    </cfRule>
  </conditionalFormatting>
  <conditionalFormatting sqref="F10:G10">
    <cfRule type="expression" dxfId="202" priority="10" stopIfTrue="1">
      <formula>AND(($F$10=$B$8),($F$10&lt;&gt;""))</formula>
    </cfRule>
    <cfRule type="expression" priority="11" stopIfTrue="1">
      <formula>$F$6=$B$8</formula>
    </cfRule>
    <cfRule type="expression" dxfId="201" priority="12" stopIfTrue="1">
      <formula>AND(($G$8&lt;&gt;""),($F$10&lt;&gt;""))</formula>
    </cfRule>
  </conditionalFormatting>
  <conditionalFormatting sqref="F16:G16">
    <cfRule type="expression" dxfId="200" priority="13" stopIfTrue="1">
      <formula>AND(($F$16=$B$18),($F$16&lt;&gt;""))</formula>
    </cfRule>
    <cfRule type="expression" priority="14" stopIfTrue="1">
      <formula>$F$20=$B$18</formula>
    </cfRule>
    <cfRule type="expression" dxfId="199" priority="15" stopIfTrue="1">
      <formula>AND(($G$18&lt;&gt;""),($F$16&lt;&gt;""))</formula>
    </cfRule>
  </conditionalFormatting>
  <conditionalFormatting sqref="F20:G20">
    <cfRule type="expression" dxfId="198" priority="16" stopIfTrue="1">
      <formula>AND(($F$20=$B$18),($F$20&lt;&gt;""))</formula>
    </cfRule>
    <cfRule type="expression" priority="17" stopIfTrue="1">
      <formula>$F$16=$B$18</formula>
    </cfRule>
    <cfRule type="expression" dxfId="197" priority="18" stopIfTrue="1">
      <formula>AND(($G$18&lt;&gt;""),($F$20&lt;&gt;""))</formula>
    </cfRule>
  </conditionalFormatting>
  <conditionalFormatting sqref="Q4:R4">
    <cfRule type="expression" dxfId="196" priority="19" stopIfTrue="1">
      <formula>AND(($Q$4=$U$6),($Q$4&lt;&gt;""))</formula>
    </cfRule>
    <cfRule type="expression" priority="20" stopIfTrue="1">
      <formula>$Q$8=$U$6</formula>
    </cfRule>
    <cfRule type="expression" dxfId="195" priority="21" stopIfTrue="1">
      <formula>AND(($R$6&lt;&gt;""),($Q$4&lt;&gt;""))</formula>
    </cfRule>
  </conditionalFormatting>
  <conditionalFormatting sqref="Q8:R8">
    <cfRule type="expression" dxfId="194" priority="22" stopIfTrue="1">
      <formula>AND(($Q$8=$U$6),($Q$8&lt;&gt;""))</formula>
    </cfRule>
    <cfRule type="expression" priority="23" stopIfTrue="1">
      <formula>$Q$4=$U$6</formula>
    </cfRule>
    <cfRule type="expression" dxfId="193" priority="24" stopIfTrue="1">
      <formula>AND(($R$6&lt;&gt;""),($Q$8&lt;&gt;""))</formula>
    </cfRule>
  </conditionalFormatting>
  <conditionalFormatting sqref="Q14:R14">
    <cfRule type="expression" dxfId="192" priority="25" stopIfTrue="1">
      <formula>AND(($Q$14=$U$16),($Q$14&lt;&gt;""))</formula>
    </cfRule>
    <cfRule type="expression" priority="26" stopIfTrue="1">
      <formula>$Q$18=$U$16</formula>
    </cfRule>
    <cfRule type="expression" dxfId="191" priority="27" stopIfTrue="1">
      <formula>AND(($R$16&lt;&gt;""),($Q$14&lt;&gt;""))</formula>
    </cfRule>
  </conditionalFormatting>
  <conditionalFormatting sqref="Q18:R18">
    <cfRule type="expression" dxfId="190" priority="28" stopIfTrue="1">
      <formula>AND(($Q$18=$U$16),($Q$18&lt;&gt;""))</formula>
    </cfRule>
    <cfRule type="expression" priority="29" stopIfTrue="1">
      <formula>$Q$14=$U$16</formula>
    </cfRule>
    <cfRule type="expression" dxfId="189" priority="30" stopIfTrue="1">
      <formula>AND(($R$16&lt;&gt;""),($Q$18&lt;&gt;""))</formula>
    </cfRule>
  </conditionalFormatting>
  <conditionalFormatting sqref="M3:N3">
    <cfRule type="expression" dxfId="188" priority="31" stopIfTrue="1">
      <formula>AND(($M$3=$Q$4),($M$3&lt;&gt;""))</formula>
    </cfRule>
    <cfRule type="expression" dxfId="187" priority="32" stopIfTrue="1">
      <formula>$M$5=$Q$4</formula>
    </cfRule>
    <cfRule type="expression" dxfId="186" priority="33" stopIfTrue="1">
      <formula>AND(($N$4&lt;&gt;""),($M$3&lt;&gt;""))</formula>
    </cfRule>
  </conditionalFormatting>
  <conditionalFormatting sqref="M5:N5">
    <cfRule type="expression" dxfId="185" priority="34" stopIfTrue="1">
      <formula>AND(($M$5=$Q$4),($M$5&lt;&gt;""))</formula>
    </cfRule>
    <cfRule type="expression" priority="35" stopIfTrue="1">
      <formula>$M$3=$Q$4</formula>
    </cfRule>
    <cfRule type="expression" dxfId="184" priority="36" stopIfTrue="1">
      <formula>AND(($N$4&lt;&gt;""),($M$5&lt;&gt;""))</formula>
    </cfRule>
  </conditionalFormatting>
  <conditionalFormatting sqref="M7:N7">
    <cfRule type="expression" dxfId="183" priority="37" stopIfTrue="1">
      <formula>AND(($M$7=$Q$8),($M$7&lt;&gt;""))</formula>
    </cfRule>
    <cfRule type="expression" priority="38" stopIfTrue="1">
      <formula>$M$9=$Q$8</formula>
    </cfRule>
    <cfRule type="expression" dxfId="182" priority="39" stopIfTrue="1">
      <formula>AND(($N$8&lt;&gt;""),($M$7&lt;&gt;""))</formula>
    </cfRule>
  </conditionalFormatting>
  <conditionalFormatting sqref="M9:N9">
    <cfRule type="expression" dxfId="181" priority="40" stopIfTrue="1">
      <formula>AND(($M$9=$Q$8),($M$9&lt;&gt;""))</formula>
    </cfRule>
    <cfRule type="expression" priority="41" stopIfTrue="1">
      <formula>$M$7=$Q$8</formula>
    </cfRule>
    <cfRule type="expression" dxfId="180" priority="42" stopIfTrue="1">
      <formula>AND(($N$8&lt;&gt;""),($M$9&lt;&gt;""))</formula>
    </cfRule>
  </conditionalFormatting>
  <conditionalFormatting sqref="M13:N13">
    <cfRule type="expression" dxfId="179" priority="43" stopIfTrue="1">
      <formula>AND(($M$13=$Q$14),($M$13&lt;&gt;""))</formula>
    </cfRule>
    <cfRule type="expression" priority="44" stopIfTrue="1">
      <formula>$M$15=$Q$14</formula>
    </cfRule>
    <cfRule type="expression" dxfId="178" priority="45" stopIfTrue="1">
      <formula>AND(($N$14&lt;&gt;""),($M$13&lt;&gt;""))</formula>
    </cfRule>
  </conditionalFormatting>
  <conditionalFormatting sqref="M15:N15">
    <cfRule type="expression" dxfId="177" priority="46" stopIfTrue="1">
      <formula>AND(($M$15=$Q$14),($M$15&lt;&gt;""))</formula>
    </cfRule>
    <cfRule type="expression" priority="47" stopIfTrue="1">
      <formula>$M$13=$Q$14</formula>
    </cfRule>
    <cfRule type="expression" dxfId="176" priority="48" stopIfTrue="1">
      <formula>AND(($N$14&lt;&gt;""),($M$15&lt;&gt;""))</formula>
    </cfRule>
  </conditionalFormatting>
  <conditionalFormatting sqref="S14 S8 S4 S18 E20 E16 O15 O13 O9 O7 O5 O3 I4 I8 E6 E10">
    <cfRule type="cellIs" dxfId="175" priority="49" stopIfTrue="1" operator="equal">
      <formula>"F"</formula>
    </cfRule>
    <cfRule type="cellIs" dxfId="174" priority="50" stopIfTrue="1" operator="equal">
      <formula>"A"</formula>
    </cfRule>
  </conditionalFormatting>
  <dataValidations count="3">
    <dataValidation type="list" allowBlank="1" showInputMessage="1" showErrorMessage="1" sqref="O3 O5 O7 O9 S8 S4 S14 S18 O13 O15">
      <formula1>NB_Parties_Poules</formula1>
    </dataValidation>
    <dataValidation type="list" allowBlank="1" showInputMessage="1" showErrorMessage="1" sqref="I8 I4 E6 E10 E16 E2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35 joueurs)&amp;R&amp;"Comic Sans MS,Gras"&amp;20LIGUE FFB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T24"/>
  <sheetViews>
    <sheetView showGridLines="0" topLeftCell="A4" zoomScale="75" workbookViewId="0">
      <selection activeCell="F12" sqref="F12"/>
    </sheetView>
  </sheetViews>
  <sheetFormatPr baseColWidth="10" defaultRowHeight="14.1" customHeight="1" x14ac:dyDescent="0.2"/>
  <cols>
    <col min="1" max="1" width="7.42578125" style="84" customWidth="1"/>
    <col min="2" max="2" width="18.7109375" style="84" customWidth="1"/>
    <col min="3" max="3" width="5.28515625" style="84" bestFit="1" customWidth="1"/>
    <col min="4" max="4" width="3.42578125" style="84" bestFit="1" customWidth="1"/>
    <col min="5" max="5" width="3" style="143" customWidth="1"/>
    <col min="6" max="6" width="18.7109375" style="144" customWidth="1"/>
    <col min="7" max="7" width="4.7109375" style="144" customWidth="1"/>
    <col min="8" max="8" width="3.42578125" style="144" customWidth="1"/>
    <col min="9" max="9" width="3" style="143" customWidth="1"/>
    <col min="10" max="10" width="18.7109375" style="144" customWidth="1"/>
    <col min="11" max="11" width="4.7109375" style="144" customWidth="1"/>
    <col min="12" max="12" width="4.140625" style="145" customWidth="1"/>
    <col min="13" max="13" width="30.7109375" style="144" bestFit="1" customWidth="1"/>
    <col min="14" max="14" width="4.7109375" style="144" customWidth="1"/>
    <col min="15" max="15" width="3" style="143" customWidth="1"/>
    <col min="16" max="16" width="3.42578125" style="144" customWidth="1"/>
    <col min="17" max="17" width="18.7109375" style="144" customWidth="1"/>
    <col min="18" max="18" width="4.7109375" style="144" customWidth="1"/>
    <col min="19" max="19" width="3" style="143" customWidth="1"/>
    <col min="20" max="20" width="3.42578125" style="84" customWidth="1"/>
    <col min="21" max="21" width="18.7109375" style="84" customWidth="1"/>
    <col min="22" max="22" width="5.42578125" style="84" bestFit="1" customWidth="1"/>
    <col min="23" max="23" width="7.42578125" style="84" customWidth="1"/>
    <col min="24" max="24" width="4.7109375" style="84" customWidth="1"/>
    <col min="25" max="25" width="2.28515625" style="84" hidden="1" customWidth="1"/>
    <col min="26" max="26" width="18.7109375" style="84" hidden="1" customWidth="1"/>
    <col min="27" max="27" width="3.42578125" style="84" hidden="1" customWidth="1"/>
    <col min="28" max="28" width="18.7109375" style="85" hidden="1" customWidth="1"/>
    <col min="29" max="29" width="3" style="84" hidden="1" customWidth="1"/>
    <col min="30" max="30" width="2.85546875" style="84" hidden="1" customWidth="1"/>
    <col min="31" max="31" width="3" style="84" hidden="1" customWidth="1"/>
    <col min="32" max="32" width="2.85546875" style="84" hidden="1" customWidth="1"/>
    <col min="33" max="33" width="3" style="84" hidden="1" customWidth="1"/>
    <col min="34" max="34" width="2.85546875" style="84" hidden="1" customWidth="1"/>
    <col min="35" max="35" width="3" style="84" hidden="1" customWidth="1"/>
    <col min="36" max="36" width="2.85546875" style="84" hidden="1" customWidth="1"/>
    <col min="37" max="37" width="3" style="84" hidden="1" customWidth="1"/>
    <col min="38" max="38" width="2.85546875" style="84" hidden="1" customWidth="1"/>
    <col min="39" max="39" width="3" style="84" hidden="1" customWidth="1"/>
    <col min="40" max="40" width="2.85546875" style="84" hidden="1" customWidth="1"/>
    <col min="41" max="41" width="4.7109375" style="84" hidden="1" customWidth="1"/>
    <col min="42" max="42" width="3.42578125" style="84" hidden="1" customWidth="1"/>
    <col min="43" max="43" width="3.42578125" style="84" bestFit="1" customWidth="1"/>
    <col min="44" max="44" width="18.7109375" style="84" customWidth="1"/>
    <col min="45" max="45" width="4.7109375" style="84" customWidth="1"/>
    <col min="46" max="46" width="3.42578125" style="84" bestFit="1" customWidth="1"/>
    <col min="47" max="16384" width="11.42578125" style="84"/>
  </cols>
  <sheetData>
    <row r="1" spans="1:46" ht="30" customHeight="1" thickTop="1" thickBot="1" x14ac:dyDescent="0.25">
      <c r="A1" s="79"/>
      <c r="B1" s="80"/>
      <c r="C1" s="80"/>
      <c r="D1" s="80"/>
      <c r="E1" s="81"/>
      <c r="F1" s="82"/>
      <c r="G1" s="82"/>
      <c r="H1" s="82"/>
      <c r="I1" s="81"/>
      <c r="J1" s="235" t="str">
        <f>"("&amp;Accueil!D18&amp;" manches gagnantes)"</f>
        <v>(3 manches gagnantes)</v>
      </c>
      <c r="K1" s="235"/>
      <c r="L1" s="235"/>
      <c r="M1" s="235"/>
      <c r="N1" s="235"/>
      <c r="O1" s="235"/>
      <c r="P1" s="235"/>
      <c r="Q1" s="235"/>
      <c r="R1" s="235"/>
      <c r="S1" s="81"/>
      <c r="T1" s="80"/>
      <c r="U1" s="80"/>
      <c r="V1" s="80"/>
      <c r="W1" s="83"/>
    </row>
    <row r="2" spans="1:46" ht="30" customHeight="1" x14ac:dyDescent="0.2">
      <c r="A2" s="86"/>
      <c r="E2" s="87"/>
      <c r="F2" s="88"/>
      <c r="G2" s="88"/>
      <c r="H2" s="88"/>
      <c r="I2" s="87"/>
      <c r="J2" s="89"/>
      <c r="K2" s="89"/>
      <c r="L2" s="89"/>
      <c r="M2" s="89"/>
      <c r="N2" s="89"/>
      <c r="O2" s="89"/>
      <c r="P2" s="89"/>
      <c r="Q2" s="89"/>
      <c r="R2" s="89"/>
      <c r="S2" s="87"/>
      <c r="T2" s="90"/>
      <c r="U2" s="90"/>
      <c r="V2" s="90"/>
      <c r="W2" s="91"/>
      <c r="AQ2" s="236" t="s">
        <v>36</v>
      </c>
      <c r="AR2" s="237"/>
      <c r="AS2" s="237"/>
      <c r="AT2" s="238"/>
    </row>
    <row r="3" spans="1:46" ht="30" customHeight="1" thickBot="1" x14ac:dyDescent="0.25">
      <c r="A3" s="86"/>
      <c r="E3" s="87"/>
      <c r="F3" s="88"/>
      <c r="G3" s="88"/>
      <c r="H3" s="88"/>
      <c r="I3" s="87"/>
      <c r="J3" s="92"/>
      <c r="K3" s="88" t="s">
        <v>0</v>
      </c>
      <c r="L3" s="93">
        <v>3</v>
      </c>
      <c r="M3" s="70" t="str">
        <f>IF(IF(ISNA(VLOOKUP(L3,Inscrits!$A$2:$C$35,2,FALSE)),"",VLOOKUP(L3,Inscrits!$A$2:$C$35,2,FALSE))=0,"",IF(ISNA(VLOOKUP(L3,Inscrits!$A$2:$C$35,2,FALSE)),"",VLOOKUP(L3,Inscrits!$A$2:$C$35,2,FALSE)))</f>
        <v>CHATENOUD ARNAUD</v>
      </c>
      <c r="N3" s="71" t="str">
        <f>IF(IF(ISNA(VLOOKUP(L3,Inscrits!$A$2:$C$35,3,FALSE)),"","("&amp;(VLOOKUP(L3,Inscrits!$A$2:$C$35,3,FALSE))&amp;")")="()","",IF(ISNA(VLOOKUP(L3,Inscrits!$A$2:$C$35,3,FALSE)),"","("&amp;(VLOOKUP(L3,Inscrits!$A$2:$C$35,3,FALSE))&amp;")"))</f>
        <v>(NC)</v>
      </c>
      <c r="O3" s="197"/>
      <c r="P3" s="95"/>
      <c r="Q3" s="96" t="s">
        <v>1</v>
      </c>
      <c r="R3" s="88"/>
      <c r="S3" s="87"/>
      <c r="T3" s="90"/>
      <c r="U3" s="90"/>
      <c r="V3" s="90"/>
      <c r="W3" s="91"/>
      <c r="AC3" s="97" t="s">
        <v>2</v>
      </c>
      <c r="AD3" s="97" t="s">
        <v>3</v>
      </c>
      <c r="AE3" s="97" t="s">
        <v>2</v>
      </c>
      <c r="AF3" s="97" t="s">
        <v>3</v>
      </c>
      <c r="AG3" s="97" t="s">
        <v>2</v>
      </c>
      <c r="AH3" s="97" t="s">
        <v>3</v>
      </c>
      <c r="AI3" s="97" t="s">
        <v>2</v>
      </c>
      <c r="AJ3" s="97" t="s">
        <v>3</v>
      </c>
      <c r="AK3" s="97" t="s">
        <v>2</v>
      </c>
      <c r="AL3" s="97" t="s">
        <v>3</v>
      </c>
      <c r="AM3" s="97" t="s">
        <v>2</v>
      </c>
      <c r="AN3" s="97" t="s">
        <v>3</v>
      </c>
      <c r="AO3" s="97" t="s">
        <v>4</v>
      </c>
      <c r="AQ3" s="98"/>
      <c r="AR3" s="99" t="s">
        <v>5</v>
      </c>
      <c r="AS3" s="100" t="s">
        <v>4</v>
      </c>
      <c r="AT3" s="101"/>
    </row>
    <row r="4" spans="1:46" ht="30" customHeight="1" thickTop="1" x14ac:dyDescent="0.2">
      <c r="A4" s="86"/>
      <c r="E4" s="87"/>
      <c r="F4" s="88"/>
      <c r="G4" s="88"/>
      <c r="H4" s="102"/>
      <c r="I4" s="196"/>
      <c r="J4" s="198"/>
      <c r="K4" s="199"/>
      <c r="L4" s="93"/>
      <c r="M4" s="104" t="s">
        <v>92</v>
      </c>
      <c r="N4" s="105"/>
      <c r="O4" s="106"/>
      <c r="P4" s="107"/>
      <c r="Q4" s="70" t="str">
        <f>M3</f>
        <v>CHATENOUD ARNAUD</v>
      </c>
      <c r="R4" s="71" t="str">
        <f>N3</f>
        <v>(NC)</v>
      </c>
      <c r="S4" s="108"/>
      <c r="T4" s="109"/>
      <c r="U4" s="90"/>
      <c r="V4" s="90"/>
      <c r="W4" s="91"/>
      <c r="Y4" s="84">
        <v>1</v>
      </c>
      <c r="Z4" s="110" t="str">
        <f>IF(U6="","",IF(U6=Q4,Q4,Q8))</f>
        <v/>
      </c>
      <c r="AB4" s="111" t="str">
        <f>M3</f>
        <v>CHATENOUD ARNAUD</v>
      </c>
      <c r="AC4" s="112">
        <f>IF(AB4=M3,IF(O5="F","",O3),0)</f>
        <v>0</v>
      </c>
      <c r="AD4" s="112">
        <f>IF(AB4=M3,IF(O3="F","",O5),0)</f>
        <v>0</v>
      </c>
      <c r="AE4" s="113">
        <f>IF(AB4=Q4,IF(S8="F","",S4),0)</f>
        <v>0</v>
      </c>
      <c r="AF4" s="113">
        <f>IF(AB4=Q4,IF(S4="F","",S8),0)</f>
        <v>0</v>
      </c>
      <c r="AG4" s="112">
        <f>IF(AB4=J4,IF(I8="F","",I4),0)</f>
        <v>0</v>
      </c>
      <c r="AH4" s="112">
        <f>IF(AB4=J4,IF(I4="F","",I8),0)</f>
        <v>0</v>
      </c>
      <c r="AI4" s="113">
        <f>IF(AB4=F6,IF(E10="F","",E6),0)</f>
        <v>0</v>
      </c>
      <c r="AJ4" s="113">
        <f>IF(AB4=F6,IF(E6="F","",E10),0)</f>
        <v>0</v>
      </c>
      <c r="AK4" s="112">
        <f>IF(AB4=F20,IF(E16="F","",E20),0)</f>
        <v>0</v>
      </c>
      <c r="AL4" s="112">
        <f>IF(AB4=F20,IF(E20="F","",E16),0)</f>
        <v>0</v>
      </c>
      <c r="AM4" s="114">
        <f t="shared" ref="AM4:AN7" si="0">SUM(AC4,AE4,AG4,AI4,AK4)</f>
        <v>0</v>
      </c>
      <c r="AN4" s="114">
        <f t="shared" si="0"/>
        <v>0</v>
      </c>
      <c r="AO4" s="110">
        <f>AM4-AN4</f>
        <v>0</v>
      </c>
      <c r="AQ4" s="98"/>
      <c r="AR4" s="115" t="str">
        <f>Z4</f>
        <v/>
      </c>
      <c r="AS4" s="116" t="str">
        <f>IF(AR4="","",(VLOOKUP(AR4,AB4:AO17,14,FALSE)))</f>
        <v/>
      </c>
      <c r="AT4" s="101"/>
    </row>
    <row r="5" spans="1:46" ht="30" customHeight="1" thickBot="1" x14ac:dyDescent="0.25">
      <c r="A5" s="86"/>
      <c r="B5" s="90"/>
      <c r="C5" s="90"/>
      <c r="D5" s="90"/>
      <c r="E5" s="87"/>
      <c r="F5" s="92"/>
      <c r="G5" s="88" t="s">
        <v>30</v>
      </c>
      <c r="H5" s="88"/>
      <c r="I5" s="117"/>
      <c r="J5" s="88"/>
      <c r="K5" s="88"/>
      <c r="L5" s="93"/>
      <c r="M5" s="198"/>
      <c r="N5" s="199"/>
      <c r="O5" s="197"/>
      <c r="P5" s="95"/>
      <c r="Q5" s="88"/>
      <c r="R5" s="88"/>
      <c r="S5" s="87"/>
      <c r="T5" s="118"/>
      <c r="U5" s="119" t="s">
        <v>8</v>
      </c>
      <c r="V5" s="90"/>
      <c r="W5" s="91"/>
      <c r="Y5" s="84">
        <v>3</v>
      </c>
      <c r="Z5" s="110" t="str">
        <f>IF(B8="","",IF(B8=F6,F6,F10))</f>
        <v/>
      </c>
      <c r="AB5" s="111">
        <f>M5</f>
        <v>0</v>
      </c>
      <c r="AC5" s="112">
        <f>IF(AB5=M5,IF(O3="F","",O5),0)</f>
        <v>0</v>
      </c>
      <c r="AD5" s="112">
        <f>IF(AB5=M5,IF(O5="F","",O3),0)</f>
        <v>0</v>
      </c>
      <c r="AE5" s="113">
        <f>IF(AB5=Q4,IF(S8="F","",S4),0)</f>
        <v>0</v>
      </c>
      <c r="AF5" s="113">
        <f>IF(AB5=Q4,IF(S4="F","",S8),0)</f>
        <v>0</v>
      </c>
      <c r="AG5" s="112">
        <f>IF(AB5=J4,IF(I8="F","",I4),0)</f>
        <v>0</v>
      </c>
      <c r="AH5" s="112">
        <f>IF(AB5=J4,IF(I4="F","",I8),0)</f>
        <v>0</v>
      </c>
      <c r="AI5" s="113">
        <f>IF(AB5=F6,IF(E10="F","",E6),0)</f>
        <v>0</v>
      </c>
      <c r="AJ5" s="113">
        <f>IF(AB5=F6,IF(E6="F","",E10),0)</f>
        <v>0</v>
      </c>
      <c r="AK5" s="112">
        <f>IF(AB5=F20,IF(E16="F","",E20),0)</f>
        <v>0</v>
      </c>
      <c r="AL5" s="112">
        <f>IF(AB5=F20,IF(E20="F","",E16),0)</f>
        <v>0</v>
      </c>
      <c r="AM5" s="114">
        <f t="shared" si="0"/>
        <v>0</v>
      </c>
      <c r="AN5" s="114">
        <f t="shared" si="0"/>
        <v>0</v>
      </c>
      <c r="AO5" s="110">
        <f>AM5-AN5</f>
        <v>0</v>
      </c>
      <c r="AQ5" s="98"/>
      <c r="AR5" s="120" t="str">
        <f>Z14</f>
        <v/>
      </c>
      <c r="AS5" s="121" t="str">
        <f>IF(AR5="","",(VLOOKUP(AR5,AB4:AO17,14,FALSE)))</f>
        <v/>
      </c>
      <c r="AT5" s="101"/>
    </row>
    <row r="6" spans="1:46" ht="30" customHeight="1" thickBot="1" x14ac:dyDescent="0.25">
      <c r="A6" s="86"/>
      <c r="B6" s="90"/>
      <c r="C6" s="90"/>
      <c r="D6" s="122"/>
      <c r="E6" s="103"/>
      <c r="F6" s="70" t="str">
        <f>J8</f>
        <v/>
      </c>
      <c r="G6" s="71" t="str">
        <f>K8</f>
        <v/>
      </c>
      <c r="H6" s="88"/>
      <c r="I6" s="117"/>
      <c r="J6" s="104" t="s">
        <v>98</v>
      </c>
      <c r="K6" s="105"/>
      <c r="L6" s="93"/>
      <c r="M6" s="88"/>
      <c r="N6" s="88"/>
      <c r="O6" s="87"/>
      <c r="P6" s="88"/>
      <c r="Q6" s="104" t="s">
        <v>96</v>
      </c>
      <c r="R6" s="105"/>
      <c r="S6" s="87"/>
      <c r="T6" s="123"/>
      <c r="U6" s="70" t="str">
        <f>IF(OR(S4="F",S4="A"),Q8,IF(OR(S8="F",S8="A"),Q4,IF(S4=S8,"",(IF(S4&gt;S8,Q4,Q8)))))</f>
        <v/>
      </c>
      <c r="V6" s="214" t="str">
        <f>IF(OR(S4="F",S4="A"),R8,IF(OR(S8="F",S8="A"),R4,IF(S4=S8,"",(IF(S4&gt;S8,R4,R8)))))</f>
        <v/>
      </c>
      <c r="W6" s="217" t="s">
        <v>82</v>
      </c>
      <c r="Y6" s="84">
        <v>5</v>
      </c>
      <c r="Z6" s="110" t="str">
        <f>IF(B8="","",IF(B8=F6,F10,F6))</f>
        <v/>
      </c>
      <c r="AB6" s="111" t="str">
        <f>M7</f>
        <v>MERMILLOD BLARDET FRANCK</v>
      </c>
      <c r="AC6" s="112">
        <f>IF(AB6=M7,IF(O9="F","",O7),0)</f>
        <v>0</v>
      </c>
      <c r="AD6" s="112">
        <f>IF(AB6=M7,IF(O7="F","",O9),0)</f>
        <v>0</v>
      </c>
      <c r="AE6" s="113">
        <f>IF(AB6=Q8,IF(S4="F","",S8),0)</f>
        <v>0</v>
      </c>
      <c r="AF6" s="113">
        <f>IF(AB6=Q8,IF(S8="F","",S4),0)</f>
        <v>0</v>
      </c>
      <c r="AG6" s="112">
        <f>IF(AB6=J8,IF(I4="F","",I8),0)</f>
        <v>0</v>
      </c>
      <c r="AH6" s="112">
        <f>IF(AB6=J8,IF(I8="F","",I4),0)</f>
        <v>0</v>
      </c>
      <c r="AI6" s="113">
        <f>IF(AB6=F6,IF(E10="F","",E6),0)</f>
        <v>0</v>
      </c>
      <c r="AJ6" s="113">
        <f>IF(AB6=F6,IF(E6="F","",E10),0)</f>
        <v>0</v>
      </c>
      <c r="AK6" s="112">
        <f>IF(AB6=F20,IF(E16="F","",E20),0)</f>
        <v>0</v>
      </c>
      <c r="AL6" s="112">
        <f>IF(AB6=F20,IF(E20="F","",E16),0)</f>
        <v>0</v>
      </c>
      <c r="AM6" s="114">
        <f t="shared" si="0"/>
        <v>0</v>
      </c>
      <c r="AN6" s="114">
        <f t="shared" si="0"/>
        <v>0</v>
      </c>
      <c r="AO6" s="110">
        <f>AM6-AN6</f>
        <v>0</v>
      </c>
      <c r="AQ6" s="98"/>
      <c r="AR6" s="120" t="str">
        <f>Z5</f>
        <v/>
      </c>
      <c r="AS6" s="121" t="str">
        <f>IF(AR6="","",(VLOOKUP(AR6,AB4:AO17,14,FALSE)))</f>
        <v/>
      </c>
      <c r="AT6" s="101"/>
    </row>
    <row r="7" spans="1:46" ht="30" customHeight="1" thickBot="1" x14ac:dyDescent="0.25">
      <c r="A7" s="86"/>
      <c r="B7" s="124"/>
      <c r="C7" s="90" t="s">
        <v>34</v>
      </c>
      <c r="D7" s="90"/>
      <c r="E7" s="117"/>
      <c r="F7" s="88"/>
      <c r="G7" s="88"/>
      <c r="H7" s="88"/>
      <c r="I7" s="117"/>
      <c r="J7" s="88"/>
      <c r="K7" s="88"/>
      <c r="L7" s="93">
        <v>23</v>
      </c>
      <c r="M7" s="70" t="str">
        <f>IF(IF(ISNA(VLOOKUP(L7,Inscrits!$A$2:$C$35,2,FALSE)),"",VLOOKUP(L7,Inscrits!$A$2:$C$35,2,FALSE))=0,"",IF(ISNA(VLOOKUP(L7,Inscrits!$A$2:$C$35,2,FALSE)),"",VLOOKUP(L7,Inscrits!$A$2:$C$35,2,FALSE)))</f>
        <v>MERMILLOD BLARDET FRANCK</v>
      </c>
      <c r="N7" s="71" t="str">
        <f>IF(IF(ISNA(VLOOKUP(L7,Inscrits!$A$2:$C$35,3,FALSE)),"","("&amp;(VLOOKUP(L7,Inscrits!$A$2:$C$35,3,FALSE))&amp;")")="()","",IF(ISNA(VLOOKUP(L7,Inscrits!$A$2:$C$35,3,FALSE)),"","("&amp;(VLOOKUP(L7,Inscrits!$A$2:$C$35,3,FALSE))&amp;")"))</f>
        <v>(NC)</v>
      </c>
      <c r="O7" s="94"/>
      <c r="P7" s="95"/>
      <c r="Q7" s="88"/>
      <c r="R7" s="88"/>
      <c r="S7" s="87"/>
      <c r="T7" s="118"/>
      <c r="U7" s="90"/>
      <c r="V7" s="90"/>
      <c r="W7" s="91"/>
      <c r="Y7" s="84">
        <v>7</v>
      </c>
      <c r="Z7" s="110" t="str">
        <f>IF(F6="","",IF(F6=J4,J8,J4))</f>
        <v/>
      </c>
      <c r="AB7" s="111" t="str">
        <f>M9</f>
        <v>ANDRIAMPININA NOMENA MARYSE</v>
      </c>
      <c r="AC7" s="112">
        <f>IF(AB7=M9,IF(O7="F","",O9),0)</f>
        <v>0</v>
      </c>
      <c r="AD7" s="112">
        <f>IF(AB7=M9,IF(O9="F","",O7),0)</f>
        <v>0</v>
      </c>
      <c r="AE7" s="113">
        <f>IF(AB7=Q8,IF(S4="F","",S8),0)</f>
        <v>0</v>
      </c>
      <c r="AF7" s="113">
        <f>IF(AB7=Q8,IF(S8="F","",S4),0)</f>
        <v>0</v>
      </c>
      <c r="AG7" s="112">
        <f>IF(AB7=J8,IF(I4="F","",I8),0)</f>
        <v>0</v>
      </c>
      <c r="AH7" s="112">
        <f>IF(AB7=J8,IF(I8="F","",I4),0)</f>
        <v>0</v>
      </c>
      <c r="AI7" s="113">
        <f>IF(AB7=F6,IF(E10="F","",E6),0)</f>
        <v>0</v>
      </c>
      <c r="AJ7" s="113">
        <f>IF(AB7=F6,IF(E6="F","",E10),0)</f>
        <v>0</v>
      </c>
      <c r="AK7" s="112">
        <f>IF(AB7=F20,IF(E16="F","",E20),0)</f>
        <v>0</v>
      </c>
      <c r="AL7" s="112">
        <f>IF(AB7=F20,IF(E20="F","",E16),0)</f>
        <v>0</v>
      </c>
      <c r="AM7" s="114">
        <f t="shared" si="0"/>
        <v>0</v>
      </c>
      <c r="AN7" s="114">
        <f t="shared" si="0"/>
        <v>0</v>
      </c>
      <c r="AO7" s="110">
        <f>AM7-AN7</f>
        <v>0</v>
      </c>
      <c r="AQ7" s="98"/>
      <c r="AR7" s="120" t="str">
        <f>Z15</f>
        <v/>
      </c>
      <c r="AS7" s="121" t="str">
        <f>IF(AR7="","",(VLOOKUP(AR7,AB4:AO17,14,FALSE)))</f>
        <v/>
      </c>
      <c r="AT7" s="101"/>
    </row>
    <row r="8" spans="1:46" ht="30" customHeight="1" thickBot="1" x14ac:dyDescent="0.25">
      <c r="A8" s="218" t="s">
        <v>56</v>
      </c>
      <c r="B8" s="215" t="str">
        <f>IF(OR(E6="F",E6="A"),F10,IF(OR(E10="F",E10="A"),F6,IF(E6=E10,"",(IF(E6&gt;E10,F6,F10)))))</f>
        <v/>
      </c>
      <c r="C8" s="125" t="str">
        <f>IF(OR(E6="F",E6="A"),G10,IF(OR(E10="F",E10="A"),G6,IF(E6=E10,"",(IF(E6&gt;E10,G6,G10)))))</f>
        <v/>
      </c>
      <c r="D8" s="90"/>
      <c r="E8" s="117"/>
      <c r="F8" s="104" t="s">
        <v>100</v>
      </c>
      <c r="G8" s="105"/>
      <c r="H8" s="102"/>
      <c r="I8" s="196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3"/>
      <c r="M8" s="104" t="s">
        <v>93</v>
      </c>
      <c r="N8" s="105"/>
      <c r="O8" s="106"/>
      <c r="P8" s="126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8"/>
      <c r="T8" s="109"/>
      <c r="U8" s="90"/>
      <c r="V8" s="90"/>
      <c r="W8" s="91"/>
      <c r="AQ8" s="127"/>
      <c r="AR8" s="128"/>
      <c r="AS8" s="128"/>
      <c r="AT8" s="129"/>
    </row>
    <row r="9" spans="1:46" ht="30" customHeight="1" x14ac:dyDescent="0.2">
      <c r="A9" s="86"/>
      <c r="B9" s="90"/>
      <c r="C9" s="90"/>
      <c r="D9" s="90"/>
      <c r="E9" s="117"/>
      <c r="F9" s="88"/>
      <c r="G9" s="88"/>
      <c r="H9" s="88"/>
      <c r="I9" s="87"/>
      <c r="J9" s="92"/>
      <c r="K9" s="88" t="s">
        <v>9</v>
      </c>
      <c r="L9" s="93">
        <v>18</v>
      </c>
      <c r="M9" s="70" t="str">
        <f>IF(IF(ISNA(VLOOKUP(L9,Inscrits!$A$2:$C$35,2,FALSE)),"",VLOOKUP(L9,Inscrits!$A$2:$C$35,2,FALSE))=0,"",IF(ISNA(VLOOKUP(L9,Inscrits!$A$2:$C$35,2,FALSE)),"",VLOOKUP(L9,Inscrits!$A$2:$C$35,2,FALSE)))</f>
        <v>ANDRIAMPININA NOMENA MARYSE</v>
      </c>
      <c r="N9" s="71" t="str">
        <f>IF(IF(ISNA(VLOOKUP(L9,Inscrits!$A$2:$C$35,3,FALSE)),"","("&amp;(VLOOKUP(L9,Inscrits!$A$2:$C$35,3,FALSE))&amp;")")="()","",IF(ISNA(VLOOKUP(L9,Inscrits!$A$2:$C$35,3,FALSE)),"","("&amp;(VLOOKUP(L9,Inscrits!$A$2:$C$35,3,FALSE))&amp;")"))</f>
        <v>(NC)</v>
      </c>
      <c r="O9" s="94"/>
      <c r="P9" s="95"/>
      <c r="Q9" s="96" t="s">
        <v>10</v>
      </c>
      <c r="R9" s="88"/>
      <c r="S9" s="87"/>
      <c r="T9" s="90"/>
      <c r="U9" s="90"/>
      <c r="V9" s="90"/>
      <c r="W9" s="91"/>
    </row>
    <row r="10" spans="1:46" ht="30" customHeight="1" x14ac:dyDescent="0.2">
      <c r="A10" s="86"/>
      <c r="B10" s="90"/>
      <c r="C10" s="90"/>
      <c r="D10" s="122"/>
      <c r="E10" s="103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8"/>
      <c r="I10" s="87"/>
      <c r="J10" s="88"/>
      <c r="K10" s="88"/>
      <c r="L10" s="93"/>
      <c r="M10" s="88"/>
      <c r="N10" s="88"/>
      <c r="O10" s="87"/>
      <c r="P10" s="88"/>
      <c r="Q10" s="88"/>
      <c r="R10" s="88"/>
      <c r="S10" s="87"/>
      <c r="T10" s="90"/>
      <c r="W10" s="91"/>
    </row>
    <row r="11" spans="1:46" ht="30" customHeight="1" thickBot="1" x14ac:dyDescent="0.25">
      <c r="A11" s="86"/>
      <c r="B11" s="90"/>
      <c r="C11" s="90"/>
      <c r="D11" s="90"/>
      <c r="E11" s="87"/>
      <c r="F11" s="92"/>
      <c r="G11" s="88" t="s">
        <v>32</v>
      </c>
      <c r="H11" s="88"/>
      <c r="I11" s="87"/>
      <c r="J11" s="88"/>
      <c r="K11" s="88"/>
      <c r="L11" s="93"/>
      <c r="M11" s="88"/>
      <c r="N11" s="88"/>
      <c r="O11" s="87"/>
      <c r="P11" s="88"/>
      <c r="Q11" s="88"/>
      <c r="R11" s="88"/>
      <c r="S11" s="87"/>
      <c r="T11" s="90"/>
      <c r="U11" s="233" t="s">
        <v>36</v>
      </c>
      <c r="V11" s="234"/>
      <c r="W11" s="91"/>
    </row>
    <row r="12" spans="1:46" ht="30" customHeight="1" x14ac:dyDescent="0.2">
      <c r="A12" s="86"/>
      <c r="E12" s="87"/>
      <c r="F12" s="88"/>
      <c r="G12" s="88"/>
      <c r="H12" s="88"/>
      <c r="I12" s="87"/>
      <c r="J12" s="88"/>
      <c r="K12" s="88"/>
      <c r="L12" s="93"/>
      <c r="M12" s="88"/>
      <c r="N12" s="88"/>
      <c r="O12" s="87"/>
      <c r="P12" s="88"/>
      <c r="Q12" s="88"/>
      <c r="R12" s="88"/>
      <c r="S12" s="87"/>
      <c r="T12" s="90"/>
      <c r="U12" s="90"/>
      <c r="V12" s="90"/>
      <c r="W12" s="91"/>
      <c r="AQ12" s="236" t="s">
        <v>37</v>
      </c>
      <c r="AR12" s="237"/>
      <c r="AS12" s="237"/>
      <c r="AT12" s="238"/>
    </row>
    <row r="13" spans="1:46" ht="30" customHeight="1" thickBot="1" x14ac:dyDescent="0.25">
      <c r="A13" s="86"/>
      <c r="B13" s="233" t="s">
        <v>36</v>
      </c>
      <c r="C13" s="234"/>
      <c r="E13" s="87"/>
      <c r="F13" s="88"/>
      <c r="G13" s="88"/>
      <c r="H13" s="88"/>
      <c r="I13" s="87"/>
      <c r="J13" s="92"/>
      <c r="K13" s="92" t="s">
        <v>11</v>
      </c>
      <c r="L13" s="93">
        <v>13</v>
      </c>
      <c r="M13" s="70" t="str">
        <f>IF(IF(ISNA(VLOOKUP(L13,Inscrits!$A$2:$C$35,2,FALSE)),"",VLOOKUP(L13,Inscrits!$A$2:$C$35,2,FALSE))=0,"",IF(ISNA(VLOOKUP(L13,Inscrits!$A$2:$C$35,2,FALSE)),"",VLOOKUP(L13,Inscrits!$A$2:$C$35,2,FALSE)))</f>
        <v>VALLOT PATRICE</v>
      </c>
      <c r="N13" s="71" t="str">
        <f>IF(IF(ISNA(VLOOKUP(L13,Inscrits!$A$2:$C$35,3,FALSE)),"","("&amp;(VLOOKUP(L13,Inscrits!$A$2:$C$35,3,FALSE))&amp;")")="()","",IF(ISNA(VLOOKUP(L13,Inscrits!$A$2:$C$35,3,FALSE)),"","("&amp;(VLOOKUP(L13,Inscrits!$A$2:$C$35,3,FALSE))&amp;")"))</f>
        <v>(NC)</v>
      </c>
      <c r="O13" s="94"/>
      <c r="P13" s="95"/>
      <c r="Q13" s="96" t="s">
        <v>7</v>
      </c>
      <c r="R13" s="88"/>
      <c r="S13" s="87"/>
      <c r="T13" s="90"/>
      <c r="U13" s="90"/>
      <c r="V13" s="90"/>
      <c r="W13" s="91"/>
      <c r="AC13" s="97" t="s">
        <v>2</v>
      </c>
      <c r="AD13" s="97" t="s">
        <v>3</v>
      </c>
      <c r="AE13" s="97" t="s">
        <v>2</v>
      </c>
      <c r="AF13" s="97" t="s">
        <v>3</v>
      </c>
      <c r="AG13" s="97" t="s">
        <v>2</v>
      </c>
      <c r="AH13" s="97" t="s">
        <v>3</v>
      </c>
      <c r="AI13" s="97" t="s">
        <v>2</v>
      </c>
      <c r="AJ13" s="97" t="s">
        <v>3</v>
      </c>
      <c r="AK13" s="97" t="s">
        <v>2</v>
      </c>
      <c r="AL13" s="97" t="s">
        <v>3</v>
      </c>
      <c r="AM13" s="97" t="s">
        <v>2</v>
      </c>
      <c r="AN13" s="97" t="s">
        <v>3</v>
      </c>
      <c r="AO13" s="97" t="s">
        <v>4</v>
      </c>
      <c r="AQ13" s="130"/>
      <c r="AR13" s="131" t="s">
        <v>5</v>
      </c>
      <c r="AS13" s="132" t="s">
        <v>4</v>
      </c>
      <c r="AT13" s="133"/>
    </row>
    <row r="14" spans="1:46" ht="30" customHeight="1" thickTop="1" x14ac:dyDescent="0.2">
      <c r="A14" s="86"/>
      <c r="E14" s="87"/>
      <c r="F14" s="88"/>
      <c r="G14" s="88"/>
      <c r="H14" s="102"/>
      <c r="I14" s="103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3"/>
      <c r="M14" s="104" t="s">
        <v>94</v>
      </c>
      <c r="N14" s="105"/>
      <c r="O14" s="106"/>
      <c r="P14" s="107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8"/>
      <c r="T14" s="109"/>
      <c r="U14" s="90"/>
      <c r="V14" s="90"/>
      <c r="W14" s="91"/>
      <c r="Y14" s="84">
        <v>2</v>
      </c>
      <c r="Z14" s="110" t="str">
        <f>IF(U16="","",IF(U16=Q14,Q14,Q18))</f>
        <v/>
      </c>
      <c r="AB14" s="111" t="str">
        <f>M13</f>
        <v>VALLOT PATRICE</v>
      </c>
      <c r="AC14" s="112">
        <f>IF(AB14=M13,IF(O15="F","",O13),0)</f>
        <v>0</v>
      </c>
      <c r="AD14" s="112">
        <f>IF(AB14=M13,IF(O13="F","",O15),0)</f>
        <v>0</v>
      </c>
      <c r="AE14" s="113">
        <f>IF(AB14=Q14,IF(S18="F","",S14),0)</f>
        <v>0</v>
      </c>
      <c r="AF14" s="113">
        <f>IF(AB14=Q14,IF(S14="F","",S18),0)</f>
        <v>0</v>
      </c>
      <c r="AG14" s="112">
        <f>IF(AB14=J14,IF(I18="F","",I14),0)</f>
        <v>0</v>
      </c>
      <c r="AH14" s="112">
        <f>IF(AB14=J14,IF(I14="F","",I18),0)</f>
        <v>0</v>
      </c>
      <c r="AI14" s="113">
        <f>IF(AB14=F16,IF(E20="F","",E16),0)</f>
        <v>0</v>
      </c>
      <c r="AJ14" s="113">
        <f>IF(AB14=F16,IF(E16="F","",E20),0)</f>
        <v>0</v>
      </c>
      <c r="AK14" s="112">
        <f>IF(AB14=F10,IF(E6="F","",E10),0)</f>
        <v>0</v>
      </c>
      <c r="AL14" s="112">
        <f>IF(AB14=F10,IF(E10="F","",E6),0)</f>
        <v>0</v>
      </c>
      <c r="AM14" s="114">
        <f t="shared" ref="AM14:AN17" si="1">SUM(AC14,AE14,AG14,AI14,AK14)</f>
        <v>0</v>
      </c>
      <c r="AN14" s="114">
        <f t="shared" si="1"/>
        <v>0</v>
      </c>
      <c r="AO14" s="110">
        <f>AM14-AN14</f>
        <v>0</v>
      </c>
      <c r="AQ14" s="130"/>
      <c r="AR14" s="115" t="str">
        <f>Z6</f>
        <v/>
      </c>
      <c r="AS14" s="116" t="str">
        <f>IF(AR14="","",(VLOOKUP(AR14,AB4:AO17,14,FALSE)))</f>
        <v/>
      </c>
      <c r="AT14" s="133"/>
    </row>
    <row r="15" spans="1:46" ht="30" customHeight="1" thickBot="1" x14ac:dyDescent="0.25">
      <c r="A15" s="86"/>
      <c r="B15" s="90"/>
      <c r="C15" s="90"/>
      <c r="D15" s="90"/>
      <c r="E15" s="87"/>
      <c r="F15" s="92"/>
      <c r="G15" s="88" t="s">
        <v>31</v>
      </c>
      <c r="H15" s="88"/>
      <c r="I15" s="117"/>
      <c r="J15" s="88"/>
      <c r="K15" s="88"/>
      <c r="L15" s="93">
        <v>28</v>
      </c>
      <c r="M15" s="70" t="str">
        <f>IF(IF(ISNA(VLOOKUP(L15,Inscrits!$A$2:$C$35,2,FALSE)),"",VLOOKUP(L15,Inscrits!$A$2:$C$35,2,FALSE))=0,"",IF(ISNA(VLOOKUP(L15,Inscrits!$A$2:$C$35,2,FALSE)),"",VLOOKUP(L15,Inscrits!$A$2:$C$35,2,FALSE)))</f>
        <v>MAURE STEPHANE</v>
      </c>
      <c r="N15" s="71" t="str">
        <f>IF(IF(ISNA(VLOOKUP(L15,Inscrits!$A$2:$C$35,3,FALSE)),"","("&amp;(VLOOKUP(L15,Inscrits!$A$2:$C$35,3,FALSE))&amp;")")="()","",IF(ISNA(VLOOKUP(L15,Inscrits!$A$2:$C$35,3,FALSE)),"","("&amp;(VLOOKUP(L15,Inscrits!$A$2:$C$35,3,FALSE))&amp;")"))</f>
        <v>(NC)</v>
      </c>
      <c r="O15" s="94"/>
      <c r="P15" s="95"/>
      <c r="Q15" s="88"/>
      <c r="R15" s="88"/>
      <c r="S15" s="87"/>
      <c r="T15" s="118"/>
      <c r="U15" s="119" t="s">
        <v>29</v>
      </c>
      <c r="V15" s="90"/>
      <c r="W15" s="91"/>
      <c r="Y15" s="84">
        <v>4</v>
      </c>
      <c r="Z15" s="110" t="str">
        <f>IF(B18="","",IF(B18=F16,F16,F20))</f>
        <v/>
      </c>
      <c r="AB15" s="111" t="str">
        <f>M15</f>
        <v>MAURE STEPHANE</v>
      </c>
      <c r="AC15" s="112">
        <f>IF(AB15=M15,IF(O13="F","",O15),0)</f>
        <v>0</v>
      </c>
      <c r="AD15" s="112">
        <f>IF(AB15=M15,IF(O15="F","",O13),0)</f>
        <v>0</v>
      </c>
      <c r="AE15" s="113">
        <f>IF(AB15=Q14,IF(S18="F","",S14),0)</f>
        <v>0</v>
      </c>
      <c r="AF15" s="113">
        <f>IF(AB15=Q14,IF(S14="F","",S18),0)</f>
        <v>0</v>
      </c>
      <c r="AG15" s="112">
        <f>IF(AB15=J14,IF(I18="F","",I14),0)</f>
        <v>0</v>
      </c>
      <c r="AH15" s="112">
        <f>IF(AB15=J14,IF(I14="F","",I18),0)</f>
        <v>0</v>
      </c>
      <c r="AI15" s="113">
        <f>IF(AB15=F16,IF(E20="F","",E16),0)</f>
        <v>0</v>
      </c>
      <c r="AJ15" s="113">
        <f>IF(AB15=F16,IF(E16="F","",E20),0)</f>
        <v>0</v>
      </c>
      <c r="AK15" s="112">
        <f>IF(AB15=F10,IF(E6="F","",E10),0)</f>
        <v>0</v>
      </c>
      <c r="AL15" s="112">
        <f>IF(AB15=F10,IF(E10="F","",E6),0)</f>
        <v>0</v>
      </c>
      <c r="AM15" s="114">
        <f t="shared" si="1"/>
        <v>0</v>
      </c>
      <c r="AN15" s="114">
        <f t="shared" si="1"/>
        <v>0</v>
      </c>
      <c r="AO15" s="110">
        <f>AM15-AN15</f>
        <v>0</v>
      </c>
      <c r="AQ15" s="130"/>
      <c r="AR15" s="120" t="str">
        <f>Z16</f>
        <v/>
      </c>
      <c r="AS15" s="121" t="str">
        <f>IF(AR15="","",(VLOOKUP(AR15,AB4:AO17,14,FALSE)))</f>
        <v/>
      </c>
      <c r="AT15" s="133"/>
    </row>
    <row r="16" spans="1:46" ht="30" customHeight="1" thickBot="1" x14ac:dyDescent="0.25">
      <c r="A16" s="86"/>
      <c r="B16" s="90"/>
      <c r="C16" s="90"/>
      <c r="D16" s="122"/>
      <c r="E16" s="103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8"/>
      <c r="I16" s="117"/>
      <c r="J16" s="104" t="s">
        <v>99</v>
      </c>
      <c r="K16" s="105"/>
      <c r="L16" s="93"/>
      <c r="M16" s="88"/>
      <c r="N16" s="88"/>
      <c r="O16" s="87"/>
      <c r="P16" s="88"/>
      <c r="Q16" s="104" t="s">
        <v>97</v>
      </c>
      <c r="R16" s="105"/>
      <c r="S16" s="87"/>
      <c r="T16" s="123"/>
      <c r="U16" s="70" t="str">
        <f>IF(OR(S14="F",S14="A"),Q18,IF(OR(S18="F",S18="A"),Q14,IF(S14=S18,"",(IF(S14&gt;S18,Q14,Q18)))))</f>
        <v/>
      </c>
      <c r="V16" s="214" t="str">
        <f>IF(OR(S14="F",S14="A"),R18,IF(OR(S18="F",S18="A"),R14,IF(S14=S18,"",(IF(S14&gt;S18,R14,R18)))))</f>
        <v/>
      </c>
      <c r="W16" s="217" t="s">
        <v>83</v>
      </c>
      <c r="Y16" s="84">
        <v>6</v>
      </c>
      <c r="Z16" s="110" t="str">
        <f>IF(B18="","",IF(B18=F16,F20,F16))</f>
        <v/>
      </c>
      <c r="AB16" s="111" t="str">
        <f>M17</f>
        <v>MONTPELLIER BRUNO</v>
      </c>
      <c r="AC16" s="112">
        <f>IF(AB16=M17,IF(O19="F","",O17),0)</f>
        <v>0</v>
      </c>
      <c r="AD16" s="112">
        <f>IF(AB16=M17,IF(O17="F","",O19),0)</f>
        <v>0</v>
      </c>
      <c r="AE16" s="113">
        <f>IF(AB16=Q18,IF(S14="F","",S18),0)</f>
        <v>0</v>
      </c>
      <c r="AF16" s="113">
        <f>IF(AB16=Q18,IF(S18="F","",S14),0)</f>
        <v>0</v>
      </c>
      <c r="AG16" s="112">
        <f>IF(AB16=J18,IF(I14="F","",I18),0)</f>
        <v>0</v>
      </c>
      <c r="AH16" s="112">
        <f>IF(AB16=J18,IF(I18="F","",I14),0)</f>
        <v>0</v>
      </c>
      <c r="AI16" s="113">
        <f>IF(AB16=F16,IF(E20="F","",E16),0)</f>
        <v>0</v>
      </c>
      <c r="AJ16" s="113">
        <f>IF(AB16=F16,IF(E16="F","",E20),0)</f>
        <v>0</v>
      </c>
      <c r="AK16" s="112">
        <f>IF(AB16=F10,IF(E6="F","",E10),0)</f>
        <v>0</v>
      </c>
      <c r="AL16" s="112">
        <f>IF(AB16=F10,IF(E10="F","",E6),0)</f>
        <v>0</v>
      </c>
      <c r="AM16" s="114">
        <f t="shared" si="1"/>
        <v>0</v>
      </c>
      <c r="AN16" s="114">
        <f t="shared" si="1"/>
        <v>0</v>
      </c>
      <c r="AO16" s="110">
        <f>AM16-AN16</f>
        <v>0</v>
      </c>
      <c r="AQ16" s="130"/>
      <c r="AR16" s="120" t="str">
        <f>Z17</f>
        <v/>
      </c>
      <c r="AS16" s="121" t="str">
        <f>IF(AR16="","",(VLOOKUP(AR16,AB4:AO17,14,FALSE)))</f>
        <v/>
      </c>
      <c r="AT16" s="133"/>
    </row>
    <row r="17" spans="1:46" ht="30" customHeight="1" thickBot="1" x14ac:dyDescent="0.25">
      <c r="A17" s="86"/>
      <c r="B17" s="124"/>
      <c r="C17" s="90" t="s">
        <v>35</v>
      </c>
      <c r="D17" s="90"/>
      <c r="E17" s="117"/>
      <c r="F17" s="88"/>
      <c r="G17" s="88"/>
      <c r="H17" s="88"/>
      <c r="I17" s="117"/>
      <c r="J17" s="88"/>
      <c r="K17" s="88"/>
      <c r="L17" s="93">
        <v>33</v>
      </c>
      <c r="M17" s="70" t="str">
        <f>IF(IF(ISNA(VLOOKUP(L17,Inscrits!$A$2:$C$35,2,FALSE)),"",VLOOKUP(L17,Inscrits!$A$2:$C$35,2,FALSE))=0,"",IF(ISNA(VLOOKUP(L17,Inscrits!$A$2:$C$35,2,FALSE)),"",VLOOKUP(L17,Inscrits!$A$2:$C$35,2,FALSE)))</f>
        <v>MONTPELLIER BRUNO</v>
      </c>
      <c r="N17" s="71" t="str">
        <f>IF(IF(ISNA(VLOOKUP(L17,Inscrits!$A$2:$C$35,3,FALSE)),"","("&amp;(VLOOKUP(L17,Inscrits!$A$2:$C$35,3,FALSE))&amp;")")="()","",IF(ISNA(VLOOKUP(L17,Inscrits!$A$2:$C$35,3,FALSE)),"","("&amp;(VLOOKUP(L17,Inscrits!$A$2:$C$35,3,FALSE))&amp;")"))</f>
        <v>(NC)</v>
      </c>
      <c r="O17" s="94"/>
      <c r="P17" s="95"/>
      <c r="Q17" s="88"/>
      <c r="R17" s="88"/>
      <c r="S17" s="87"/>
      <c r="T17" s="118"/>
      <c r="U17" s="90"/>
      <c r="V17" s="90"/>
      <c r="W17" s="91"/>
      <c r="Y17" s="84">
        <v>8</v>
      </c>
      <c r="Z17" s="110" t="str">
        <f>IF(F16="","",IF(F16=J14,J18,J14))</f>
        <v/>
      </c>
      <c r="AB17" s="111" t="str">
        <f>M19</f>
        <v>COITTE DELPHINE</v>
      </c>
      <c r="AC17" s="112">
        <f>IF(AB17=M19,IF(O17="F","",O19),0)</f>
        <v>0</v>
      </c>
      <c r="AD17" s="112">
        <f>IF(AB17=M19,IF(O19="F","",O17),0)</f>
        <v>0</v>
      </c>
      <c r="AE17" s="113">
        <f>IF(AB17=Q18,IF(S14="F","",S18),0)</f>
        <v>0</v>
      </c>
      <c r="AF17" s="113">
        <f>IF(AB17=Q18,IF(S18="F","",S14),0)</f>
        <v>0</v>
      </c>
      <c r="AG17" s="112">
        <f>IF(AB17=J18,IF(I14="F","",I18),0)</f>
        <v>0</v>
      </c>
      <c r="AH17" s="112">
        <f>IF(AB17=J18,IF(I18="F","",I14),0)</f>
        <v>0</v>
      </c>
      <c r="AI17" s="113">
        <f>IF(AB17=F16,IF(E20="F","",E16),0)</f>
        <v>0</v>
      </c>
      <c r="AJ17" s="113">
        <f>IF(AB17=F16,IF(E16="F","",E20),0)</f>
        <v>0</v>
      </c>
      <c r="AK17" s="112">
        <f>IF(AB17=F10,IF(E6="F","",E10),0)</f>
        <v>0</v>
      </c>
      <c r="AL17" s="112">
        <f>IF(AB17=F10,IF(E10="F","",E6),0)</f>
        <v>0</v>
      </c>
      <c r="AM17" s="114">
        <f t="shared" si="1"/>
        <v>0</v>
      </c>
      <c r="AN17" s="114">
        <f t="shared" si="1"/>
        <v>0</v>
      </c>
      <c r="AO17" s="110">
        <f>AM17-AN17</f>
        <v>0</v>
      </c>
      <c r="AQ17" s="130"/>
      <c r="AR17" s="194"/>
      <c r="AS17" s="195"/>
      <c r="AT17" s="133"/>
    </row>
    <row r="18" spans="1:46" ht="30" customHeight="1" thickBot="1" x14ac:dyDescent="0.25">
      <c r="A18" s="218" t="s">
        <v>57</v>
      </c>
      <c r="B18" s="215" t="str">
        <f>IF(OR(E16="F",E16="A"),F20,IF(OR(E20="F",E20="A"),F16,IF(E16=E20,"",(IF(E16&gt;E20,F16,F20)))))</f>
        <v/>
      </c>
      <c r="C18" s="125" t="str">
        <f>IF(OR(E16="F",E16="A"),G20,IF(OR(E20="F",E20="A"),G16,IF(E16=E20,"",(IF(E16&gt;E20,G16,G20)))))</f>
        <v/>
      </c>
      <c r="D18" s="90"/>
      <c r="E18" s="117"/>
      <c r="F18" s="104" t="s">
        <v>101</v>
      </c>
      <c r="G18" s="105"/>
      <c r="H18" s="102"/>
      <c r="I18" s="103"/>
      <c r="J18" s="70" t="str">
        <f>IF(OR(AND(O17="F",O19="F"),AND(O17="A",O19="A")),M19,IF(OR(O17="F",O17="A"),M17,IF(OR(O19="F",O19="A"),M19,IF(O17=O19,"",(IF(O17&lt;O19,M17,M19))))))</f>
        <v/>
      </c>
      <c r="K18" s="71" t="str">
        <f>IF(OR(AND(O17="F",O19="F"),AND(O17="A",O19="A")),N19,IF(OR(O17="F",O17="A"),N17,IF(OR(O19="F",O19="A"),N19,IF(O17=O19,"",(IF(O17&lt;O19,N17,N19))))))</f>
        <v/>
      </c>
      <c r="L18" s="93"/>
      <c r="M18" s="104" t="s">
        <v>95</v>
      </c>
      <c r="N18" s="105"/>
      <c r="O18" s="106"/>
      <c r="P18" s="126"/>
      <c r="Q18" s="70" t="str">
        <f>IF(OR(AND(O17="F",O19="F"),AND(O17="A",O19="A")),M17,IF(OR(O17="F",O17="A"),M19,IF(OR(O19="F",O19="A"),M17,IF(O17=O19,"",(IF(O17&gt;O19,M17,M19))))))</f>
        <v/>
      </c>
      <c r="R18" s="71" t="str">
        <f>IF(OR(AND(O17="F",O19="F"),AND(O17="A",O19="A")),N17,IF(OR(O17="F",O17="A"),N19,IF(OR(O19="F",O19="A"),N17,IF(O17=O19,"",(IF(O17&gt;O19,N17,N19))))))</f>
        <v/>
      </c>
      <c r="S18" s="108"/>
      <c r="T18" s="109"/>
      <c r="U18" s="90"/>
      <c r="V18" s="90"/>
      <c r="W18" s="91"/>
      <c r="AQ18" s="134"/>
      <c r="AR18" s="135"/>
      <c r="AS18" s="135"/>
      <c r="AT18" s="136"/>
    </row>
    <row r="19" spans="1:46" ht="30" customHeight="1" x14ac:dyDescent="0.2">
      <c r="A19" s="86"/>
      <c r="B19" s="90"/>
      <c r="C19" s="90"/>
      <c r="D19" s="90"/>
      <c r="E19" s="117"/>
      <c r="F19" s="88"/>
      <c r="G19" s="88"/>
      <c r="H19" s="88"/>
      <c r="I19" s="87"/>
      <c r="J19" s="92"/>
      <c r="K19" s="88" t="s">
        <v>28</v>
      </c>
      <c r="L19" s="93">
        <v>8</v>
      </c>
      <c r="M19" s="70" t="str">
        <f>IF(IF(ISNA(VLOOKUP(L19,Inscrits!$A$2:$C$35,2,FALSE)),"",VLOOKUP(L19,Inscrits!$A$2:$C$35,2,FALSE))=0,"",IF(ISNA(VLOOKUP(L19,Inscrits!$A$2:$C$35,2,FALSE)),"",VLOOKUP(L19,Inscrits!$A$2:$C$35,2,FALSE)))</f>
        <v>COITTE DELPHINE</v>
      </c>
      <c r="N19" s="71" t="str">
        <f>IF(IF(ISNA(VLOOKUP(L19,Inscrits!$A$2:$C$35,3,FALSE)),"","("&amp;(VLOOKUP(L19,Inscrits!$A$2:$C$35,3,FALSE))&amp;")")="()","",IF(ISNA(VLOOKUP(L19,Inscrits!$A$2:$C$35,3,FALSE)),"","("&amp;(VLOOKUP(L19,Inscrits!$A$2:$C$35,3,FALSE))&amp;")"))</f>
        <v>(NC)</v>
      </c>
      <c r="O19" s="94"/>
      <c r="P19" s="95"/>
      <c r="Q19" s="96" t="s">
        <v>6</v>
      </c>
      <c r="R19" s="88"/>
      <c r="S19" s="87"/>
      <c r="T19" s="90"/>
      <c r="U19" s="90"/>
      <c r="V19" s="90"/>
      <c r="W19" s="91"/>
    </row>
    <row r="20" spans="1:46" ht="30" customHeight="1" x14ac:dyDescent="0.2">
      <c r="A20" s="86"/>
      <c r="B20" s="90"/>
      <c r="C20" s="90"/>
      <c r="D20" s="122"/>
      <c r="E20" s="103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8"/>
      <c r="I20" s="87"/>
      <c r="J20" s="88"/>
      <c r="K20" s="88"/>
      <c r="L20" s="93"/>
      <c r="M20" s="88"/>
      <c r="N20" s="88"/>
      <c r="O20" s="87"/>
      <c r="P20" s="88"/>
      <c r="Q20" s="88"/>
      <c r="R20" s="88"/>
      <c r="S20" s="87"/>
      <c r="T20" s="90"/>
      <c r="U20" s="90"/>
      <c r="V20" s="90"/>
      <c r="W20" s="91"/>
    </row>
    <row r="21" spans="1:46" ht="30" customHeight="1" x14ac:dyDescent="0.2">
      <c r="A21" s="86"/>
      <c r="B21" s="90"/>
      <c r="C21" s="90"/>
      <c r="D21" s="90"/>
      <c r="E21" s="87"/>
      <c r="F21" s="92"/>
      <c r="G21" s="88" t="s">
        <v>33</v>
      </c>
      <c r="H21" s="88"/>
      <c r="I21" s="87"/>
      <c r="J21" s="232"/>
      <c r="K21" s="232"/>
      <c r="L21" s="232"/>
      <c r="M21" s="232"/>
      <c r="N21" s="232"/>
      <c r="O21" s="232"/>
      <c r="P21" s="232"/>
      <c r="Q21" s="232"/>
      <c r="R21" s="232"/>
      <c r="S21" s="87"/>
      <c r="T21" s="90"/>
      <c r="U21" s="90"/>
      <c r="V21" s="90"/>
      <c r="W21" s="91"/>
    </row>
    <row r="22" spans="1:46" ht="30" customHeight="1" thickBot="1" x14ac:dyDescent="0.3">
      <c r="A22" s="137"/>
      <c r="B22" s="138"/>
      <c r="C22" s="138"/>
      <c r="D22" s="138"/>
      <c r="E22" s="139"/>
      <c r="F22" s="140"/>
      <c r="G22" s="140"/>
      <c r="H22" s="140"/>
      <c r="I22" s="139"/>
      <c r="J22" s="140"/>
      <c r="K22" s="140"/>
      <c r="L22" s="141"/>
      <c r="M22" s="140"/>
      <c r="N22" s="140"/>
      <c r="O22" s="139"/>
      <c r="P22" s="140"/>
      <c r="Q22" s="140"/>
      <c r="R22" s="140"/>
      <c r="S22" s="139"/>
      <c r="T22" s="138"/>
      <c r="U22" s="138"/>
      <c r="V22" s="138"/>
      <c r="W22" s="142"/>
    </row>
    <row r="23" spans="1:46" ht="30.95" customHeight="1" thickTop="1" x14ac:dyDescent="0.2"/>
    <row r="24" spans="1:46" ht="14.1" customHeight="1" x14ac:dyDescent="0.2">
      <c r="M24" s="88"/>
      <c r="N24" s="88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73" priority="1" stopIfTrue="1">
      <formula>AND(($F$6=$B$8),($F$6&lt;&gt;""))</formula>
    </cfRule>
    <cfRule type="expression" priority="2" stopIfTrue="1">
      <formula>$F$10=$B$8</formula>
    </cfRule>
    <cfRule type="expression" dxfId="172" priority="3" stopIfTrue="1">
      <formula>AND(($G$8&lt;&gt;""),($F$6&lt;&gt;""))</formula>
    </cfRule>
  </conditionalFormatting>
  <conditionalFormatting sqref="F10:G10">
    <cfRule type="expression" dxfId="171" priority="4" stopIfTrue="1">
      <formula>AND(($F$10=$B$8),($F$10&lt;&gt;""))</formula>
    </cfRule>
    <cfRule type="expression" priority="5" stopIfTrue="1">
      <formula>$F$6=$B$8</formula>
    </cfRule>
    <cfRule type="expression" dxfId="170" priority="6" stopIfTrue="1">
      <formula>AND(($G$8&lt;&gt;""),($F$10&lt;&gt;""))</formula>
    </cfRule>
  </conditionalFormatting>
  <conditionalFormatting sqref="F16:G16">
    <cfRule type="expression" dxfId="169" priority="7" stopIfTrue="1">
      <formula>AND(($F$16=$B$18),($F$16&lt;&gt;""))</formula>
    </cfRule>
    <cfRule type="expression" priority="8" stopIfTrue="1">
      <formula>$F$20=$B$18</formula>
    </cfRule>
    <cfRule type="expression" dxfId="168" priority="9" stopIfTrue="1">
      <formula>AND(($G$18&lt;&gt;""),($F$16&lt;&gt;""))</formula>
    </cfRule>
  </conditionalFormatting>
  <conditionalFormatting sqref="F20:G20">
    <cfRule type="expression" dxfId="167" priority="10" stopIfTrue="1">
      <formula>AND(($F$20=$B$18),($F$20&lt;&gt;""))</formula>
    </cfRule>
    <cfRule type="expression" priority="11" stopIfTrue="1">
      <formula>$F$16=$B$18</formula>
    </cfRule>
    <cfRule type="expression" dxfId="166" priority="12" stopIfTrue="1">
      <formula>AND(($G$18&lt;&gt;""),($F$20&lt;&gt;""))</formula>
    </cfRule>
  </conditionalFormatting>
  <conditionalFormatting sqref="J14:K14">
    <cfRule type="expression" dxfId="165" priority="13" stopIfTrue="1">
      <formula>AND(($J$14=$F$16),($J$14&lt;&gt;""))</formula>
    </cfRule>
    <cfRule type="expression" priority="14" stopIfTrue="1">
      <formula>$J$18=$F$16</formula>
    </cfRule>
    <cfRule type="expression" dxfId="164" priority="15" stopIfTrue="1">
      <formula>AND(($K$16&lt;&gt;""),($J$14&lt;&gt;""))</formula>
    </cfRule>
  </conditionalFormatting>
  <conditionalFormatting sqref="J18:K18">
    <cfRule type="expression" dxfId="163" priority="16" stopIfTrue="1">
      <formula>AND(($J$18=$F$16),($J$18&lt;&gt;""))</formula>
    </cfRule>
    <cfRule type="expression" priority="17" stopIfTrue="1">
      <formula>$J$14=$F$16</formula>
    </cfRule>
    <cfRule type="expression" dxfId="162" priority="18" stopIfTrue="1">
      <formula>AND(($K$16&lt;&gt;""),($J$18&lt;&gt;""))</formula>
    </cfRule>
  </conditionalFormatting>
  <conditionalFormatting sqref="Q4:R4">
    <cfRule type="expression" dxfId="161" priority="19" stopIfTrue="1">
      <formula>AND(($Q$4=$U$6),($Q$4&lt;&gt;""))</formula>
    </cfRule>
    <cfRule type="expression" priority="20" stopIfTrue="1">
      <formula>$Q$8=$U$6</formula>
    </cfRule>
    <cfRule type="expression" dxfId="160" priority="21" stopIfTrue="1">
      <formula>AND(($R$6&lt;&gt;""),($Q$4&lt;&gt;""))</formula>
    </cfRule>
  </conditionalFormatting>
  <conditionalFormatting sqref="Q8:R8">
    <cfRule type="expression" dxfId="159" priority="22" stopIfTrue="1">
      <formula>AND(($Q$8=$U$6),($Q$8&lt;&gt;""))</formula>
    </cfRule>
    <cfRule type="expression" priority="23" stopIfTrue="1">
      <formula>$Q$4=$U$6</formula>
    </cfRule>
    <cfRule type="expression" dxfId="158" priority="24" stopIfTrue="1">
      <formula>AND(($R$6&lt;&gt;""),($Q$8&lt;&gt;""))</formula>
    </cfRule>
  </conditionalFormatting>
  <conditionalFormatting sqref="Q14:R14">
    <cfRule type="expression" dxfId="157" priority="25" stopIfTrue="1">
      <formula>AND(($Q$14=$U$16),($Q$14&lt;&gt;""))</formula>
    </cfRule>
    <cfRule type="expression" priority="26" stopIfTrue="1">
      <formula>$Q$18=$U$16</formula>
    </cfRule>
    <cfRule type="expression" dxfId="156" priority="27" stopIfTrue="1">
      <formula>AND(($R$16&lt;&gt;""),($Q$14&lt;&gt;""))</formula>
    </cfRule>
  </conditionalFormatting>
  <conditionalFormatting sqref="Q18:R18">
    <cfRule type="expression" dxfId="155" priority="28" stopIfTrue="1">
      <formula>AND(($Q$18=$U$16),($Q$18&lt;&gt;""))</formula>
    </cfRule>
    <cfRule type="expression" priority="29" stopIfTrue="1">
      <formula>$Q$14=$U$16</formula>
    </cfRule>
    <cfRule type="expression" dxfId="154" priority="30" stopIfTrue="1">
      <formula>AND(($R$16&lt;&gt;""),($Q$18&lt;&gt;""))</formula>
    </cfRule>
  </conditionalFormatting>
  <conditionalFormatting sqref="M7:N7">
    <cfRule type="expression" dxfId="153" priority="31" stopIfTrue="1">
      <formula>AND(($M$7=$Q$8),($M$7&lt;&gt;""))</formula>
    </cfRule>
    <cfRule type="expression" priority="32" stopIfTrue="1">
      <formula>$M$9=$Q$8</formula>
    </cfRule>
    <cfRule type="expression" dxfId="152" priority="33" stopIfTrue="1">
      <formula>AND(($N$8&lt;&gt;""),($M$7&lt;&gt;""))</formula>
    </cfRule>
  </conditionalFormatting>
  <conditionalFormatting sqref="M9:N9">
    <cfRule type="expression" dxfId="151" priority="34" stopIfTrue="1">
      <formula>AND(($M$9=$Q$8),($M$9&lt;&gt;""))</formula>
    </cfRule>
    <cfRule type="expression" priority="35" stopIfTrue="1">
      <formula>$M$7=$Q$8</formula>
    </cfRule>
    <cfRule type="expression" dxfId="150" priority="36" stopIfTrue="1">
      <formula>AND(($N$8&lt;&gt;""),($M$9&lt;&gt;""))</formula>
    </cfRule>
  </conditionalFormatting>
  <conditionalFormatting sqref="M13:N13">
    <cfRule type="expression" dxfId="149" priority="37" stopIfTrue="1">
      <formula>AND(($M$13=$Q$14),($M$13&lt;&gt;""))</formula>
    </cfRule>
    <cfRule type="expression" priority="38" stopIfTrue="1">
      <formula>$M$15=$Q$14</formula>
    </cfRule>
    <cfRule type="expression" dxfId="148" priority="39" stopIfTrue="1">
      <formula>AND(($N$14&lt;&gt;""),($M$13&lt;&gt;""))</formula>
    </cfRule>
  </conditionalFormatting>
  <conditionalFormatting sqref="M15:N15">
    <cfRule type="expression" dxfId="147" priority="40" stopIfTrue="1">
      <formula>AND(($M$15=$Q$14),($M$15&lt;&gt;""))</formula>
    </cfRule>
    <cfRule type="expression" priority="41" stopIfTrue="1">
      <formula>$M$13=$Q$14</formula>
    </cfRule>
    <cfRule type="expression" dxfId="146" priority="42" stopIfTrue="1">
      <formula>AND(($N$14&lt;&gt;""),($M$15&lt;&gt;""))</formula>
    </cfRule>
  </conditionalFormatting>
  <conditionalFormatting sqref="M17:N17">
    <cfRule type="expression" dxfId="145" priority="43" stopIfTrue="1">
      <formula>AND(($M$17=$Q$18),($M$17&lt;&gt;""))</formula>
    </cfRule>
    <cfRule type="expression" priority="44" stopIfTrue="1">
      <formula>$M$19=$Q$18</formula>
    </cfRule>
    <cfRule type="expression" dxfId="144" priority="45" stopIfTrue="1">
      <formula>AND(($N$18&lt;&gt;""),($M$17&lt;&gt;""))</formula>
    </cfRule>
  </conditionalFormatting>
  <conditionalFormatting sqref="M19:N19">
    <cfRule type="expression" dxfId="143" priority="46" stopIfTrue="1">
      <formula>AND(($M$19=$Q$18),($M$19&lt;&gt;""))</formula>
    </cfRule>
    <cfRule type="expression" priority="47" stopIfTrue="1">
      <formula>$M$17=$Q$18</formula>
    </cfRule>
    <cfRule type="expression" dxfId="142" priority="48" stopIfTrue="1">
      <formula>AND(($N$18&lt;&gt;""),($M$19&lt;&gt;""))</formula>
    </cfRule>
  </conditionalFormatting>
  <conditionalFormatting sqref="S14 S8 S4 S18 O19 O17 O15 O13 O9 O7 I14 I18 E20 E16 E6 E10">
    <cfRule type="cellIs" dxfId="141" priority="49" stopIfTrue="1" operator="equal">
      <formula>"F"</formula>
    </cfRule>
    <cfRule type="cellIs" dxfId="140" priority="50" stopIfTrue="1" operator="equal">
      <formula>"A"</formula>
    </cfRule>
  </conditionalFormatting>
  <dataValidations count="3">
    <dataValidation type="list" allowBlank="1" showInputMessage="1" showErrorMessage="1" sqref="S14 S18 O7 O9 S8 S4 O19 O17 O13 O15">
      <formula1>NB_Parties_Poules</formula1>
    </dataValidation>
    <dataValidation type="list" allowBlank="1" showInputMessage="1" showErrorMessage="1" sqref="E16 E20 E6 E10 I14 I18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35 joueurs)&amp;R&amp;"Comic Sans MS,Gras"&amp;20LIGUE FFB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T24"/>
  <sheetViews>
    <sheetView showGridLines="0" topLeftCell="A4" zoomScale="75" workbookViewId="0">
      <selection activeCell="H12" sqref="H12"/>
    </sheetView>
  </sheetViews>
  <sheetFormatPr baseColWidth="10" defaultRowHeight="14.1" customHeight="1" x14ac:dyDescent="0.2"/>
  <cols>
    <col min="1" max="1" width="7.42578125" style="84" customWidth="1"/>
    <col min="2" max="2" width="18.7109375" style="84" customWidth="1"/>
    <col min="3" max="3" width="5.28515625" style="84" bestFit="1" customWidth="1"/>
    <col min="4" max="4" width="3.42578125" style="84" bestFit="1" customWidth="1"/>
    <col min="5" max="5" width="3" style="143" customWidth="1"/>
    <col min="6" max="6" width="18.7109375" style="144" customWidth="1"/>
    <col min="7" max="7" width="4.7109375" style="144" customWidth="1"/>
    <col min="8" max="8" width="3.42578125" style="144" customWidth="1"/>
    <col min="9" max="9" width="3" style="143" customWidth="1"/>
    <col min="10" max="10" width="18.7109375" style="144" customWidth="1"/>
    <col min="11" max="11" width="4.7109375" style="144" customWidth="1"/>
    <col min="12" max="12" width="4.140625" style="145" customWidth="1"/>
    <col min="13" max="13" width="24.140625" style="144" bestFit="1" customWidth="1"/>
    <col min="14" max="14" width="4.7109375" style="144" customWidth="1"/>
    <col min="15" max="15" width="3" style="143" customWidth="1"/>
    <col min="16" max="16" width="3.42578125" style="144" customWidth="1"/>
    <col min="17" max="17" width="18.7109375" style="144" customWidth="1"/>
    <col min="18" max="18" width="4.7109375" style="144" customWidth="1"/>
    <col min="19" max="19" width="3" style="143" customWidth="1"/>
    <col min="20" max="20" width="3.42578125" style="84" customWidth="1"/>
    <col min="21" max="21" width="18.7109375" style="84" customWidth="1"/>
    <col min="22" max="22" width="5.42578125" style="84" bestFit="1" customWidth="1"/>
    <col min="23" max="23" width="7.42578125" style="84" customWidth="1"/>
    <col min="24" max="24" width="4.7109375" style="84" customWidth="1"/>
    <col min="25" max="25" width="2.28515625" style="84" hidden="1" customWidth="1"/>
    <col min="26" max="26" width="18.7109375" style="84" hidden="1" customWidth="1"/>
    <col min="27" max="27" width="3.42578125" style="84" hidden="1" customWidth="1"/>
    <col min="28" max="28" width="18.7109375" style="85" hidden="1" customWidth="1"/>
    <col min="29" max="29" width="3" style="84" hidden="1" customWidth="1"/>
    <col min="30" max="30" width="2.85546875" style="84" hidden="1" customWidth="1"/>
    <col min="31" max="31" width="3" style="84" hidden="1" customWidth="1"/>
    <col min="32" max="32" width="2.85546875" style="84" hidden="1" customWidth="1"/>
    <col min="33" max="33" width="3" style="84" hidden="1" customWidth="1"/>
    <col min="34" max="34" width="2.85546875" style="84" hidden="1" customWidth="1"/>
    <col min="35" max="35" width="3" style="84" hidden="1" customWidth="1"/>
    <col min="36" max="36" width="2.85546875" style="84" hidden="1" customWidth="1"/>
    <col min="37" max="37" width="3" style="84" hidden="1" customWidth="1"/>
    <col min="38" max="38" width="2.85546875" style="84" hidden="1" customWidth="1"/>
    <col min="39" max="39" width="3" style="84" hidden="1" customWidth="1"/>
    <col min="40" max="40" width="2.85546875" style="84" hidden="1" customWidth="1"/>
    <col min="41" max="41" width="4.7109375" style="84" hidden="1" customWidth="1"/>
    <col min="42" max="42" width="3.42578125" style="84" hidden="1" customWidth="1"/>
    <col min="43" max="43" width="3.42578125" style="84" bestFit="1" customWidth="1"/>
    <col min="44" max="44" width="18.7109375" style="84" customWidth="1"/>
    <col min="45" max="45" width="4.7109375" style="84" customWidth="1"/>
    <col min="46" max="46" width="3.42578125" style="84" bestFit="1" customWidth="1"/>
    <col min="47" max="16384" width="11.42578125" style="84"/>
  </cols>
  <sheetData>
    <row r="1" spans="1:46" ht="30" customHeight="1" thickTop="1" thickBot="1" x14ac:dyDescent="0.25">
      <c r="A1" s="79"/>
      <c r="B1" s="80"/>
      <c r="C1" s="80"/>
      <c r="D1" s="80"/>
      <c r="E1" s="81"/>
      <c r="F1" s="82"/>
      <c r="G1" s="82"/>
      <c r="H1" s="82"/>
      <c r="I1" s="81"/>
      <c r="J1" s="235" t="str">
        <f>"("&amp;Accueil!D18&amp;" manches gagnantes)"</f>
        <v>(3 manches gagnantes)</v>
      </c>
      <c r="K1" s="235"/>
      <c r="L1" s="235"/>
      <c r="M1" s="235"/>
      <c r="N1" s="235"/>
      <c r="O1" s="235"/>
      <c r="P1" s="235"/>
      <c r="Q1" s="235"/>
      <c r="R1" s="235"/>
      <c r="S1" s="81"/>
      <c r="T1" s="80"/>
      <c r="U1" s="80"/>
      <c r="V1" s="80"/>
      <c r="W1" s="83"/>
    </row>
    <row r="2" spans="1:46" ht="30" customHeight="1" x14ac:dyDescent="0.2">
      <c r="A2" s="86"/>
      <c r="E2" s="87"/>
      <c r="F2" s="88"/>
      <c r="G2" s="88"/>
      <c r="H2" s="88"/>
      <c r="I2" s="87"/>
      <c r="J2" s="89"/>
      <c r="K2" s="89"/>
      <c r="L2" s="89"/>
      <c r="M2" s="89"/>
      <c r="N2" s="89"/>
      <c r="O2" s="89"/>
      <c r="P2" s="89"/>
      <c r="Q2" s="89"/>
      <c r="R2" s="89"/>
      <c r="S2" s="87"/>
      <c r="T2" s="90"/>
      <c r="U2" s="90"/>
      <c r="V2" s="90"/>
      <c r="W2" s="91"/>
      <c r="AQ2" s="236" t="s">
        <v>36</v>
      </c>
      <c r="AR2" s="237"/>
      <c r="AS2" s="237"/>
      <c r="AT2" s="238"/>
    </row>
    <row r="3" spans="1:46" ht="30" customHeight="1" thickBot="1" x14ac:dyDescent="0.25">
      <c r="A3" s="86"/>
      <c r="E3" s="87"/>
      <c r="F3" s="88"/>
      <c r="G3" s="88"/>
      <c r="H3" s="88"/>
      <c r="I3" s="87"/>
      <c r="J3" s="92"/>
      <c r="K3" s="88" t="s">
        <v>0</v>
      </c>
      <c r="L3" s="93">
        <v>9</v>
      </c>
      <c r="M3" s="70" t="str">
        <f>IF(IF(ISNA(VLOOKUP(L3,Inscrits!$A$2:$C$35,2,FALSE)),"",VLOOKUP(L3,Inscrits!$A$2:$C$35,2,FALSE))=0,"",IF(ISNA(VLOOKUP(L3,Inscrits!$A$2:$C$35,2,FALSE)),"",VLOOKUP(L3,Inscrits!$A$2:$C$35,2,FALSE)))</f>
        <v>JACQUEMONT YOHANN</v>
      </c>
      <c r="N3" s="71" t="str">
        <f>IF(IF(ISNA(VLOOKUP(L3,Inscrits!$A$2:$C$35,3,FALSE)),"","("&amp;(VLOOKUP(L3,Inscrits!$A$2:$C$35,3,FALSE))&amp;")")="()","",IF(ISNA(VLOOKUP(L3,Inscrits!$A$2:$C$35,3,FALSE)),"","("&amp;(VLOOKUP(L3,Inscrits!$A$2:$C$35,3,FALSE))&amp;")"))</f>
        <v>(NC)</v>
      </c>
      <c r="O3" s="94"/>
      <c r="P3" s="95"/>
      <c r="Q3" s="96" t="s">
        <v>1</v>
      </c>
      <c r="R3" s="88"/>
      <c r="S3" s="87"/>
      <c r="T3" s="90"/>
      <c r="U3" s="90"/>
      <c r="V3" s="90"/>
      <c r="W3" s="91"/>
      <c r="AC3" s="97" t="s">
        <v>2</v>
      </c>
      <c r="AD3" s="97" t="s">
        <v>3</v>
      </c>
      <c r="AE3" s="97" t="s">
        <v>2</v>
      </c>
      <c r="AF3" s="97" t="s">
        <v>3</v>
      </c>
      <c r="AG3" s="97" t="s">
        <v>2</v>
      </c>
      <c r="AH3" s="97" t="s">
        <v>3</v>
      </c>
      <c r="AI3" s="97" t="s">
        <v>2</v>
      </c>
      <c r="AJ3" s="97" t="s">
        <v>3</v>
      </c>
      <c r="AK3" s="97" t="s">
        <v>2</v>
      </c>
      <c r="AL3" s="97" t="s">
        <v>3</v>
      </c>
      <c r="AM3" s="97" t="s">
        <v>2</v>
      </c>
      <c r="AN3" s="97" t="s">
        <v>3</v>
      </c>
      <c r="AO3" s="97" t="s">
        <v>4</v>
      </c>
      <c r="AQ3" s="98"/>
      <c r="AR3" s="99" t="s">
        <v>5</v>
      </c>
      <c r="AS3" s="100" t="s">
        <v>4</v>
      </c>
      <c r="AT3" s="101"/>
    </row>
    <row r="4" spans="1:46" ht="30" customHeight="1" thickTop="1" x14ac:dyDescent="0.2">
      <c r="A4" s="86"/>
      <c r="E4" s="87"/>
      <c r="F4" s="88"/>
      <c r="G4" s="88"/>
      <c r="H4" s="102"/>
      <c r="I4" s="103"/>
      <c r="J4" s="70" t="str">
        <f>IF(OR(AND(O3="F",O5="F"),AND(O3="A",O5="A")),M5,IF(OR(O3="F",O3="A"),M3,IF(OR(O5="F",O5="A"),M5,IF(O3=O5,"",(IF(O3&lt;O5,M3,M5))))))</f>
        <v/>
      </c>
      <c r="K4" s="71" t="str">
        <f>IF(OR(AND(O3="F",O5="F"),AND(O3="A",O5="A")),N5,IF(OR(O3="F",O3="A"),N3,IF(OR(O5="F",O5="A"),N5,IF(O3=O5,"",(IF(O3&lt;O5,N3,N5))))))</f>
        <v/>
      </c>
      <c r="L4" s="93"/>
      <c r="M4" s="104" t="s">
        <v>92</v>
      </c>
      <c r="N4" s="105"/>
      <c r="O4" s="106"/>
      <c r="P4" s="107"/>
      <c r="Q4" s="70" t="str">
        <f>IF(OR(AND(O3="F",O5="F"),AND(O3="A",O5="A")),M3,IF(OR(O3="F",O3="A"),M5,IF(OR(O5="F",O5="A"),M3,IF(O3=O5,"",(IF(O3&gt;O5,M3,M5))))))</f>
        <v/>
      </c>
      <c r="R4" s="71" t="str">
        <f>IF(OR(AND(O3="F",O5="F"),AND(O3="A",O5="A")),N3,IF(OR(O3="F",O3="A"),N5,IF(OR(O5="F",O5="A"),N3,IF(O3=O5,"",(IF(O3&gt;O5,N3,N5))))))</f>
        <v/>
      </c>
      <c r="S4" s="108"/>
      <c r="T4" s="109"/>
      <c r="U4" s="90"/>
      <c r="V4" s="90"/>
      <c r="W4" s="91"/>
      <c r="Y4" s="84">
        <v>1</v>
      </c>
      <c r="Z4" s="110" t="str">
        <f>IF(U6="","",IF(U6=Q4,Q4,Q8))</f>
        <v/>
      </c>
      <c r="AB4" s="111" t="str">
        <f>M3</f>
        <v>JACQUEMONT YOHANN</v>
      </c>
      <c r="AC4" s="112">
        <f>IF(AB4=M3,IF(O5="F","",O3),0)</f>
        <v>0</v>
      </c>
      <c r="AD4" s="112">
        <f>IF(AB4=M3,IF(O3="F","",O5),0)</f>
        <v>0</v>
      </c>
      <c r="AE4" s="113">
        <f>IF(AB4=Q4,IF(S8="F","",S4),0)</f>
        <v>0</v>
      </c>
      <c r="AF4" s="113">
        <f>IF(AB4=Q4,IF(S4="F","",S8),0)</f>
        <v>0</v>
      </c>
      <c r="AG4" s="112">
        <f>IF(AB4=J4,IF(I8="F","",I4),0)</f>
        <v>0</v>
      </c>
      <c r="AH4" s="112">
        <f>IF(AB4=J4,IF(I4="F","",I8),0)</f>
        <v>0</v>
      </c>
      <c r="AI4" s="113">
        <f>IF(AB4=F6,IF(E10="F","",E6),0)</f>
        <v>0</v>
      </c>
      <c r="AJ4" s="113">
        <f>IF(AB4=F6,IF(E6="F","",E10),0)</f>
        <v>0</v>
      </c>
      <c r="AK4" s="112">
        <f>IF(AB4=F20,IF(E16="F","",E20),0)</f>
        <v>0</v>
      </c>
      <c r="AL4" s="112">
        <f>IF(AB4=F20,IF(E20="F","",E16),0)</f>
        <v>0</v>
      </c>
      <c r="AM4" s="114">
        <f t="shared" ref="AM4:AN7" si="0">SUM(AC4,AE4,AG4,AI4,AK4)</f>
        <v>0</v>
      </c>
      <c r="AN4" s="114">
        <f t="shared" si="0"/>
        <v>0</v>
      </c>
      <c r="AO4" s="110">
        <f>AM4-AN4</f>
        <v>0</v>
      </c>
      <c r="AQ4" s="98"/>
      <c r="AR4" s="115" t="str">
        <f>Z4</f>
        <v/>
      </c>
      <c r="AS4" s="116" t="str">
        <f>IF(AR4="","",(VLOOKUP(AR4,AB4:AO17,14,FALSE)))</f>
        <v/>
      </c>
      <c r="AT4" s="101"/>
    </row>
    <row r="5" spans="1:46" ht="30" customHeight="1" thickBot="1" x14ac:dyDescent="0.25">
      <c r="A5" s="86"/>
      <c r="B5" s="90"/>
      <c r="C5" s="90"/>
      <c r="D5" s="90"/>
      <c r="E5" s="87"/>
      <c r="F5" s="92"/>
      <c r="G5" s="88" t="s">
        <v>30</v>
      </c>
      <c r="H5" s="88"/>
      <c r="I5" s="117"/>
      <c r="J5" s="88"/>
      <c r="K5" s="88"/>
      <c r="L5" s="93">
        <v>32</v>
      </c>
      <c r="M5" s="70" t="str">
        <f>IF(IF(ISNA(VLOOKUP(L5,Inscrits!$A$2:$C$35,2,FALSE)),"",VLOOKUP(L5,Inscrits!$A$2:$C$35,2,FALSE))=0,"",IF(ISNA(VLOOKUP(L5,Inscrits!$A$2:$C$35,2,FALSE)),"",VLOOKUP(L5,Inscrits!$A$2:$C$35,2,FALSE)))</f>
        <v>SOUS THOMAS</v>
      </c>
      <c r="N5" s="71" t="str">
        <f>IF(IF(ISNA(VLOOKUP(L5,Inscrits!$A$2:$C$35,3,FALSE)),"","("&amp;(VLOOKUP(L5,Inscrits!$A$2:$C$35,3,FALSE))&amp;")")="()","",IF(ISNA(VLOOKUP(L5,Inscrits!$A$2:$C$35,3,FALSE)),"","("&amp;(VLOOKUP(L5,Inscrits!$A$2:$C$35,3,FALSE))&amp;")"))</f>
        <v>(NC)</v>
      </c>
      <c r="O5" s="94"/>
      <c r="P5" s="95"/>
      <c r="Q5" s="88"/>
      <c r="R5" s="88"/>
      <c r="S5" s="87"/>
      <c r="T5" s="118"/>
      <c r="U5" s="119" t="s">
        <v>8</v>
      </c>
      <c r="V5" s="90"/>
      <c r="W5" s="91"/>
      <c r="Y5" s="84">
        <v>3</v>
      </c>
      <c r="Z5" s="110" t="str">
        <f>IF(B8="","",IF(B8=F6,F6,F10))</f>
        <v/>
      </c>
      <c r="AB5" s="111" t="str">
        <f>M5</f>
        <v>SOUS THOMAS</v>
      </c>
      <c r="AC5" s="112">
        <f>IF(AB5=M5,IF(O3="F","",O5),0)</f>
        <v>0</v>
      </c>
      <c r="AD5" s="112">
        <f>IF(AB5=M5,IF(O5="F","",O3),0)</f>
        <v>0</v>
      </c>
      <c r="AE5" s="113">
        <f>IF(AB5=Q4,IF(S8="F","",S4),0)</f>
        <v>0</v>
      </c>
      <c r="AF5" s="113">
        <f>IF(AB5=Q4,IF(S4="F","",S8),0)</f>
        <v>0</v>
      </c>
      <c r="AG5" s="112">
        <f>IF(AB5=J4,IF(I8="F","",I4),0)</f>
        <v>0</v>
      </c>
      <c r="AH5" s="112">
        <f>IF(AB5=J4,IF(I4="F","",I8),0)</f>
        <v>0</v>
      </c>
      <c r="AI5" s="113">
        <f>IF(AB5=F6,IF(E10="F","",E6),0)</f>
        <v>0</v>
      </c>
      <c r="AJ5" s="113">
        <f>IF(AB5=F6,IF(E6="F","",E10),0)</f>
        <v>0</v>
      </c>
      <c r="AK5" s="112">
        <f>IF(AB5=F20,IF(E16="F","",E20),0)</f>
        <v>0</v>
      </c>
      <c r="AL5" s="112">
        <f>IF(AB5=F20,IF(E20="F","",E16),0)</f>
        <v>0</v>
      </c>
      <c r="AM5" s="114">
        <f t="shared" si="0"/>
        <v>0</v>
      </c>
      <c r="AN5" s="114">
        <f t="shared" si="0"/>
        <v>0</v>
      </c>
      <c r="AO5" s="110">
        <f>AM5-AN5</f>
        <v>0</v>
      </c>
      <c r="AQ5" s="98"/>
      <c r="AR5" s="120" t="str">
        <f>Z14</f>
        <v/>
      </c>
      <c r="AS5" s="121" t="str">
        <f>IF(AR5="","",(VLOOKUP(AR5,AB4:AO17,14,FALSE)))</f>
        <v/>
      </c>
      <c r="AT5" s="101"/>
    </row>
    <row r="6" spans="1:46" ht="30" customHeight="1" thickBot="1" x14ac:dyDescent="0.25">
      <c r="A6" s="86"/>
      <c r="B6" s="90"/>
      <c r="C6" s="90"/>
      <c r="D6" s="122"/>
      <c r="E6" s="103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8"/>
      <c r="I6" s="117"/>
      <c r="J6" s="104" t="s">
        <v>98</v>
      </c>
      <c r="K6" s="105"/>
      <c r="L6" s="93"/>
      <c r="M6" s="88"/>
      <c r="N6" s="88"/>
      <c r="O6" s="87"/>
      <c r="P6" s="88"/>
      <c r="Q6" s="104" t="s">
        <v>96</v>
      </c>
      <c r="R6" s="105"/>
      <c r="S6" s="87"/>
      <c r="T6" s="123"/>
      <c r="U6" s="70" t="str">
        <f>IF(OR(S4="F",S4="A"),Q8,IF(OR(S8="F",S8="A"),Q4,IF(S4=S8,"",(IF(S4&gt;S8,Q4,Q8)))))</f>
        <v/>
      </c>
      <c r="V6" s="214" t="str">
        <f>IF(OR(S4="F",S4="A"),R8,IF(OR(S8="F",S8="A"),R4,IF(S4=S8,"",(IF(S4&gt;S8,R4,R8)))))</f>
        <v/>
      </c>
      <c r="W6" s="216" t="s">
        <v>84</v>
      </c>
      <c r="Y6" s="84">
        <v>5</v>
      </c>
      <c r="Z6" s="110" t="str">
        <f>IF(B8="","",IF(B8=F6,F10,F6))</f>
        <v/>
      </c>
      <c r="AB6" s="111" t="str">
        <f>M7</f>
        <v>ABONNENC GAEL</v>
      </c>
      <c r="AC6" s="112">
        <f>IF(AB6=M7,IF(O9="F","",O7),0)</f>
        <v>0</v>
      </c>
      <c r="AD6" s="112">
        <f>IF(AB6=M7,IF(O7="F","",O9),0)</f>
        <v>0</v>
      </c>
      <c r="AE6" s="113">
        <f>IF(AB6=Q8,IF(S4="F","",S8),0)</f>
        <v>0</v>
      </c>
      <c r="AF6" s="113">
        <f>IF(AB6=Q8,IF(S8="F","",S4),0)</f>
        <v>0</v>
      </c>
      <c r="AG6" s="112">
        <f>IF(AB6=J8,IF(I4="F","",I8),0)</f>
        <v>0</v>
      </c>
      <c r="AH6" s="112">
        <f>IF(AB6=J8,IF(I8="F","",I4),0)</f>
        <v>0</v>
      </c>
      <c r="AI6" s="113">
        <f>IF(AB6=F6,IF(E10="F","",E6),0)</f>
        <v>0</v>
      </c>
      <c r="AJ6" s="113">
        <f>IF(AB6=F6,IF(E6="F","",E10),0)</f>
        <v>0</v>
      </c>
      <c r="AK6" s="112">
        <f>IF(AB6=F20,IF(E16="F","",E20),0)</f>
        <v>0</v>
      </c>
      <c r="AL6" s="112">
        <f>IF(AB6=F20,IF(E20="F","",E16),0)</f>
        <v>0</v>
      </c>
      <c r="AM6" s="114">
        <f t="shared" si="0"/>
        <v>0</v>
      </c>
      <c r="AN6" s="114">
        <f t="shared" si="0"/>
        <v>0</v>
      </c>
      <c r="AO6" s="110">
        <f>AM6-AN6</f>
        <v>0</v>
      </c>
      <c r="AQ6" s="98"/>
      <c r="AR6" s="120" t="str">
        <f>Z5</f>
        <v/>
      </c>
      <c r="AS6" s="121" t="str">
        <f>IF(AR6="","",(VLOOKUP(AR6,AB4:AO17,14,FALSE)))</f>
        <v/>
      </c>
      <c r="AT6" s="101"/>
    </row>
    <row r="7" spans="1:46" ht="30" customHeight="1" thickBot="1" x14ac:dyDescent="0.25">
      <c r="A7" s="86"/>
      <c r="B7" s="124"/>
      <c r="C7" s="90" t="s">
        <v>34</v>
      </c>
      <c r="D7" s="90"/>
      <c r="E7" s="117"/>
      <c r="F7" s="88"/>
      <c r="G7" s="88"/>
      <c r="H7" s="88"/>
      <c r="I7" s="117"/>
      <c r="J7" s="88"/>
      <c r="K7" s="88"/>
      <c r="L7" s="93">
        <v>29</v>
      </c>
      <c r="M7" s="70" t="str">
        <f>IF(IF(ISNA(VLOOKUP(L7,Inscrits!$A$2:$C$35,2,FALSE)),"",VLOOKUP(L7,Inscrits!$A$2:$C$35,2,FALSE))=0,"",IF(ISNA(VLOOKUP(L7,Inscrits!$A$2:$C$35,2,FALSE)),"",VLOOKUP(L7,Inscrits!$A$2:$C$35,2,FALSE)))</f>
        <v>ABONNENC GAEL</v>
      </c>
      <c r="N7" s="71" t="str">
        <f>IF(IF(ISNA(VLOOKUP(L7,Inscrits!$A$2:$C$35,3,FALSE)),"","("&amp;(VLOOKUP(L7,Inscrits!$A$2:$C$35,3,FALSE))&amp;")")="()","",IF(ISNA(VLOOKUP(L7,Inscrits!$A$2:$C$35,3,FALSE)),"","("&amp;(VLOOKUP(L7,Inscrits!$A$2:$C$35,3,FALSE))&amp;")"))</f>
        <v>(NC)</v>
      </c>
      <c r="O7" s="94"/>
      <c r="P7" s="95"/>
      <c r="Q7" s="88"/>
      <c r="R7" s="88"/>
      <c r="S7" s="87"/>
      <c r="T7" s="118"/>
      <c r="U7" s="90"/>
      <c r="V7" s="90"/>
      <c r="W7" s="91"/>
      <c r="Y7" s="84">
        <v>7</v>
      </c>
      <c r="Z7" s="110" t="str">
        <f>IF(F6="","",IF(F6=J4,J8,J4))</f>
        <v/>
      </c>
      <c r="AB7" s="111" t="str">
        <f>M9</f>
        <v>BOUMRA L HOUSSAIN</v>
      </c>
      <c r="AC7" s="112">
        <f>IF(AB7=M9,IF(O7="F","",O9),0)</f>
        <v>0</v>
      </c>
      <c r="AD7" s="112">
        <f>IF(AB7=M9,IF(O9="F","",O7),0)</f>
        <v>0</v>
      </c>
      <c r="AE7" s="113">
        <f>IF(AB7=Q8,IF(S4="F","",S8),0)</f>
        <v>0</v>
      </c>
      <c r="AF7" s="113">
        <f>IF(AB7=Q8,IF(S8="F","",S4),0)</f>
        <v>0</v>
      </c>
      <c r="AG7" s="112">
        <f>IF(AB7=J8,IF(I4="F","",I8),0)</f>
        <v>0</v>
      </c>
      <c r="AH7" s="112">
        <f>IF(AB7=J8,IF(I8="F","",I4),0)</f>
        <v>0</v>
      </c>
      <c r="AI7" s="113">
        <f>IF(AB7=F6,IF(E10="F","",E6),0)</f>
        <v>0</v>
      </c>
      <c r="AJ7" s="113">
        <f>IF(AB7=F6,IF(E6="F","",E10),0)</f>
        <v>0</v>
      </c>
      <c r="AK7" s="112">
        <f>IF(AB7=F20,IF(E16="F","",E20),0)</f>
        <v>0</v>
      </c>
      <c r="AL7" s="112">
        <f>IF(AB7=F20,IF(E20="F","",E16),0)</f>
        <v>0</v>
      </c>
      <c r="AM7" s="114">
        <f t="shared" si="0"/>
        <v>0</v>
      </c>
      <c r="AN7" s="114">
        <f t="shared" si="0"/>
        <v>0</v>
      </c>
      <c r="AO7" s="110">
        <f>AM7-AN7</f>
        <v>0</v>
      </c>
      <c r="AQ7" s="98"/>
      <c r="AR7" s="120" t="str">
        <f>Z15</f>
        <v/>
      </c>
      <c r="AS7" s="121" t="str">
        <f>IF(AR7="","",(VLOOKUP(AR7,AB4:AO17,14,FALSE)))</f>
        <v/>
      </c>
      <c r="AT7" s="101"/>
    </row>
    <row r="8" spans="1:46" ht="30" customHeight="1" thickBot="1" x14ac:dyDescent="0.25">
      <c r="A8" s="218" t="s">
        <v>58</v>
      </c>
      <c r="B8" s="215" t="str">
        <f>IF(OR(E6="F",E6="A"),F10,IF(OR(E10="F",E10="A"),F6,IF(E6=E10,"",(IF(E6&gt;E10,F6,F10)))))</f>
        <v/>
      </c>
      <c r="C8" s="125" t="str">
        <f>IF(OR(E6="F",E6="A"),G10,IF(OR(E10="F",E10="A"),G6,IF(E6=E10,"",(IF(E6&gt;E10,G6,G10)))))</f>
        <v/>
      </c>
      <c r="D8" s="90"/>
      <c r="E8" s="117"/>
      <c r="F8" s="104" t="s">
        <v>100</v>
      </c>
      <c r="G8" s="105"/>
      <c r="H8" s="102"/>
      <c r="I8" s="103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3"/>
      <c r="M8" s="104" t="s">
        <v>93</v>
      </c>
      <c r="N8" s="105"/>
      <c r="O8" s="106"/>
      <c r="P8" s="126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8"/>
      <c r="T8" s="109"/>
      <c r="U8" s="90"/>
      <c r="V8" s="90"/>
      <c r="W8" s="91"/>
      <c r="AQ8" s="127"/>
      <c r="AR8" s="128"/>
      <c r="AS8" s="128"/>
      <c r="AT8" s="129"/>
    </row>
    <row r="9" spans="1:46" ht="30" customHeight="1" x14ac:dyDescent="0.2">
      <c r="A9" s="86"/>
      <c r="B9" s="90"/>
      <c r="C9" s="90"/>
      <c r="D9" s="90"/>
      <c r="E9" s="117"/>
      <c r="F9" s="88"/>
      <c r="G9" s="88"/>
      <c r="H9" s="88"/>
      <c r="I9" s="87"/>
      <c r="J9" s="92"/>
      <c r="K9" s="88" t="s">
        <v>9</v>
      </c>
      <c r="L9" s="93">
        <v>12</v>
      </c>
      <c r="M9" s="70" t="str">
        <f>IF(IF(ISNA(VLOOKUP(L9,Inscrits!$A$2:$C$35,2,FALSE)),"",VLOOKUP(L9,Inscrits!$A$2:$C$35,2,FALSE))=0,"",IF(ISNA(VLOOKUP(L9,Inscrits!$A$2:$C$35,2,FALSE)),"",VLOOKUP(L9,Inscrits!$A$2:$C$35,2,FALSE)))</f>
        <v>BOUMRA L HOUSSAIN</v>
      </c>
      <c r="N9" s="71" t="str">
        <f>IF(IF(ISNA(VLOOKUP(L9,Inscrits!$A$2:$C$35,3,FALSE)),"","("&amp;(VLOOKUP(L9,Inscrits!$A$2:$C$35,3,FALSE))&amp;")")="()","",IF(ISNA(VLOOKUP(L9,Inscrits!$A$2:$C$35,3,FALSE)),"","("&amp;(VLOOKUP(L9,Inscrits!$A$2:$C$35,3,FALSE))&amp;")"))</f>
        <v>(NC)</v>
      </c>
      <c r="O9" s="94"/>
      <c r="P9" s="95"/>
      <c r="Q9" s="96" t="s">
        <v>10</v>
      </c>
      <c r="R9" s="88"/>
      <c r="S9" s="87"/>
      <c r="T9" s="90"/>
      <c r="U9" s="90"/>
      <c r="V9" s="90"/>
      <c r="W9" s="91"/>
    </row>
    <row r="10" spans="1:46" ht="30" customHeight="1" x14ac:dyDescent="0.2">
      <c r="A10" s="86"/>
      <c r="B10" s="90"/>
      <c r="C10" s="90"/>
      <c r="D10" s="122"/>
      <c r="E10" s="103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8"/>
      <c r="I10" s="87"/>
      <c r="J10" s="88"/>
      <c r="K10" s="88"/>
      <c r="L10" s="93"/>
      <c r="M10" s="88"/>
      <c r="N10" s="88"/>
      <c r="O10" s="87"/>
      <c r="P10" s="88"/>
      <c r="Q10" s="88"/>
      <c r="R10" s="88"/>
      <c r="S10" s="87"/>
      <c r="T10" s="90"/>
      <c r="W10" s="91"/>
    </row>
    <row r="11" spans="1:46" ht="30" customHeight="1" thickBot="1" x14ac:dyDescent="0.25">
      <c r="A11" s="86"/>
      <c r="B11" s="90"/>
      <c r="C11" s="90"/>
      <c r="D11" s="90"/>
      <c r="E11" s="87"/>
      <c r="F11" s="92"/>
      <c r="G11" s="88" t="s">
        <v>32</v>
      </c>
      <c r="H11" s="88"/>
      <c r="I11" s="87"/>
      <c r="J11" s="88"/>
      <c r="K11" s="88"/>
      <c r="L11" s="93"/>
      <c r="M11" s="88"/>
      <c r="N11" s="88"/>
      <c r="O11" s="87"/>
      <c r="P11" s="88"/>
      <c r="Q11" s="88"/>
      <c r="R11" s="88"/>
      <c r="S11" s="87"/>
      <c r="T11" s="90"/>
      <c r="U11" s="233" t="s">
        <v>36</v>
      </c>
      <c r="V11" s="234"/>
      <c r="W11" s="91"/>
    </row>
    <row r="12" spans="1:46" ht="30" customHeight="1" x14ac:dyDescent="0.2">
      <c r="A12" s="86"/>
      <c r="E12" s="87"/>
      <c r="F12" s="88"/>
      <c r="G12" s="88"/>
      <c r="H12" s="88"/>
      <c r="I12" s="87"/>
      <c r="J12" s="88"/>
      <c r="K12" s="88"/>
      <c r="L12" s="93"/>
      <c r="M12" s="88"/>
      <c r="N12" s="88"/>
      <c r="O12" s="87"/>
      <c r="P12" s="88"/>
      <c r="Q12" s="88"/>
      <c r="R12" s="88"/>
      <c r="S12" s="87"/>
      <c r="T12" s="90"/>
      <c r="U12" s="90"/>
      <c r="V12" s="90"/>
      <c r="W12" s="91"/>
      <c r="AQ12" s="236" t="s">
        <v>37</v>
      </c>
      <c r="AR12" s="237"/>
      <c r="AS12" s="237"/>
      <c r="AT12" s="238"/>
    </row>
    <row r="13" spans="1:46" ht="30" customHeight="1" thickBot="1" x14ac:dyDescent="0.25">
      <c r="A13" s="86"/>
      <c r="B13" s="233" t="s">
        <v>36</v>
      </c>
      <c r="C13" s="234"/>
      <c r="E13" s="87"/>
      <c r="F13" s="88"/>
      <c r="G13" s="88"/>
      <c r="H13" s="88"/>
      <c r="I13" s="87"/>
      <c r="J13" s="92"/>
      <c r="K13" s="92" t="s">
        <v>11</v>
      </c>
      <c r="L13" s="93">
        <v>19</v>
      </c>
      <c r="M13" s="70" t="str">
        <f>IF(IF(ISNA(VLOOKUP(L13,Inscrits!$A$2:$C$35,2,FALSE)),"",VLOOKUP(L13,Inscrits!$A$2:$C$35,2,FALSE))=0,"",IF(ISNA(VLOOKUP(L13,Inscrits!$A$2:$C$35,2,FALSE)),"",VLOOKUP(L13,Inscrits!$A$2:$C$35,2,FALSE)))</f>
        <v>CADET DAVID CHRISTOPHER</v>
      </c>
      <c r="N13" s="71" t="str">
        <f>IF(IF(ISNA(VLOOKUP(L13,Inscrits!$A$2:$C$35,3,FALSE)),"","("&amp;(VLOOKUP(L13,Inscrits!$A$2:$C$35,3,FALSE))&amp;")")="()","",IF(ISNA(VLOOKUP(L13,Inscrits!$A$2:$C$35,3,FALSE)),"","("&amp;(VLOOKUP(L13,Inscrits!$A$2:$C$35,3,FALSE))&amp;")"))</f>
        <v>(NC)</v>
      </c>
      <c r="O13" s="94"/>
      <c r="P13" s="95"/>
      <c r="Q13" s="96" t="s">
        <v>7</v>
      </c>
      <c r="R13" s="88"/>
      <c r="S13" s="87"/>
      <c r="T13" s="90"/>
      <c r="U13" s="90"/>
      <c r="V13" s="90"/>
      <c r="W13" s="91"/>
      <c r="AC13" s="97" t="s">
        <v>2</v>
      </c>
      <c r="AD13" s="97" t="s">
        <v>3</v>
      </c>
      <c r="AE13" s="97" t="s">
        <v>2</v>
      </c>
      <c r="AF13" s="97" t="s">
        <v>3</v>
      </c>
      <c r="AG13" s="97" t="s">
        <v>2</v>
      </c>
      <c r="AH13" s="97" t="s">
        <v>3</v>
      </c>
      <c r="AI13" s="97" t="s">
        <v>2</v>
      </c>
      <c r="AJ13" s="97" t="s">
        <v>3</v>
      </c>
      <c r="AK13" s="97" t="s">
        <v>2</v>
      </c>
      <c r="AL13" s="97" t="s">
        <v>3</v>
      </c>
      <c r="AM13" s="97" t="s">
        <v>2</v>
      </c>
      <c r="AN13" s="97" t="s">
        <v>3</v>
      </c>
      <c r="AO13" s="97" t="s">
        <v>4</v>
      </c>
      <c r="AQ13" s="130"/>
      <c r="AR13" s="131" t="s">
        <v>5</v>
      </c>
      <c r="AS13" s="132" t="s">
        <v>4</v>
      </c>
      <c r="AT13" s="133"/>
    </row>
    <row r="14" spans="1:46" ht="30" customHeight="1" thickTop="1" x14ac:dyDescent="0.2">
      <c r="A14" s="86"/>
      <c r="E14" s="87"/>
      <c r="F14" s="88"/>
      <c r="G14" s="88"/>
      <c r="H14" s="102"/>
      <c r="I14" s="196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3"/>
      <c r="M14" s="104" t="s">
        <v>94</v>
      </c>
      <c r="N14" s="105"/>
      <c r="O14" s="106"/>
      <c r="P14" s="107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8"/>
      <c r="T14" s="109"/>
      <c r="U14" s="90"/>
      <c r="V14" s="90"/>
      <c r="W14" s="91"/>
      <c r="Y14" s="84">
        <v>2</v>
      </c>
      <c r="Z14" s="110" t="str">
        <f>IF(U16="","",IF(U16=Q14,Q14,Q18))</f>
        <v/>
      </c>
      <c r="AB14" s="111" t="str">
        <f>M13</f>
        <v>CADET DAVID CHRISTOPHER</v>
      </c>
      <c r="AC14" s="112">
        <f>IF(AB14=M13,IF(O15="F","",O13),0)</f>
        <v>0</v>
      </c>
      <c r="AD14" s="112">
        <f>IF(AB14=M13,IF(O13="F","",O15),0)</f>
        <v>0</v>
      </c>
      <c r="AE14" s="113">
        <f>IF(AB14=Q14,IF(S18="F","",S14),0)</f>
        <v>0</v>
      </c>
      <c r="AF14" s="113">
        <f>IF(AB14=Q14,IF(S14="F","",S18),0)</f>
        <v>0</v>
      </c>
      <c r="AG14" s="112">
        <f>IF(AB14=J14,IF(I18="F","",I14),0)</f>
        <v>0</v>
      </c>
      <c r="AH14" s="112">
        <f>IF(AB14=J14,IF(I14="F","",I18),0)</f>
        <v>0</v>
      </c>
      <c r="AI14" s="113">
        <f>IF(AB14=F16,IF(E20="F","",E16),0)</f>
        <v>0</v>
      </c>
      <c r="AJ14" s="113">
        <f>IF(AB14=F16,IF(E16="F","",E20),0)</f>
        <v>0</v>
      </c>
      <c r="AK14" s="112">
        <f>IF(AB14=F10,IF(E6="F","",E10),0)</f>
        <v>0</v>
      </c>
      <c r="AL14" s="112">
        <f>IF(AB14=F10,IF(E10="F","",E6),0)</f>
        <v>0</v>
      </c>
      <c r="AM14" s="114">
        <f t="shared" ref="AM14:AN17" si="1">SUM(AC14,AE14,AG14,AI14,AK14)</f>
        <v>0</v>
      </c>
      <c r="AN14" s="114">
        <f t="shared" si="1"/>
        <v>0</v>
      </c>
      <c r="AO14" s="110">
        <f>AM14-AN14</f>
        <v>0</v>
      </c>
      <c r="AQ14" s="130"/>
      <c r="AR14" s="115" t="str">
        <f>Z6</f>
        <v/>
      </c>
      <c r="AS14" s="116" t="str">
        <f>IF(AR14="","",(VLOOKUP(AR14,AB4:AO17,14,FALSE)))</f>
        <v/>
      </c>
      <c r="AT14" s="133"/>
    </row>
    <row r="15" spans="1:46" ht="30" customHeight="1" thickBot="1" x14ac:dyDescent="0.25">
      <c r="A15" s="86"/>
      <c r="B15" s="90"/>
      <c r="C15" s="90"/>
      <c r="D15" s="90"/>
      <c r="E15" s="87"/>
      <c r="F15" s="92"/>
      <c r="G15" s="88" t="s">
        <v>31</v>
      </c>
      <c r="H15" s="88"/>
      <c r="I15" s="117"/>
      <c r="J15" s="88"/>
      <c r="K15" s="88"/>
      <c r="L15" s="93">
        <v>22</v>
      </c>
      <c r="M15" s="70" t="str">
        <f>IF(IF(ISNA(VLOOKUP(L15,Inscrits!$A$2:$C$35,2,FALSE)),"",VLOOKUP(L15,Inscrits!$A$2:$C$35,2,FALSE))=0,"",IF(ISNA(VLOOKUP(L15,Inscrits!$A$2:$C$35,2,FALSE)),"",VLOOKUP(L15,Inscrits!$A$2:$C$35,2,FALSE)))</f>
        <v>TESTUD FABIAN</v>
      </c>
      <c r="N15" s="71" t="str">
        <f>IF(IF(ISNA(VLOOKUP(L15,Inscrits!$A$2:$C$35,3,FALSE)),"","("&amp;(VLOOKUP(L15,Inscrits!$A$2:$C$35,3,FALSE))&amp;")")="()","",IF(ISNA(VLOOKUP(L15,Inscrits!$A$2:$C$35,3,FALSE)),"","("&amp;(VLOOKUP(L15,Inscrits!$A$2:$C$35,3,FALSE))&amp;")"))</f>
        <v>(NC)</v>
      </c>
      <c r="O15" s="94"/>
      <c r="P15" s="95"/>
      <c r="Q15" s="88"/>
      <c r="R15" s="88"/>
      <c r="S15" s="87"/>
      <c r="T15" s="118"/>
      <c r="U15" s="119" t="s">
        <v>29</v>
      </c>
      <c r="V15" s="90"/>
      <c r="W15" s="91"/>
      <c r="Y15" s="84">
        <v>4</v>
      </c>
      <c r="Z15" s="110" t="str">
        <f>IF(B18="","",IF(B18=F16,F16,F20))</f>
        <v/>
      </c>
      <c r="AB15" s="111" t="str">
        <f>M15</f>
        <v>TESTUD FABIAN</v>
      </c>
      <c r="AC15" s="112">
        <f>IF(AB15=M15,IF(O13="F","",O15),0)</f>
        <v>0</v>
      </c>
      <c r="AD15" s="112">
        <f>IF(AB15=M15,IF(O15="F","",O13),0)</f>
        <v>0</v>
      </c>
      <c r="AE15" s="113">
        <f>IF(AB15=Q14,IF(S18="F","",S14),0)</f>
        <v>0</v>
      </c>
      <c r="AF15" s="113">
        <f>IF(AB15=Q14,IF(S14="F","",S18),0)</f>
        <v>0</v>
      </c>
      <c r="AG15" s="112">
        <f>IF(AB15=J14,IF(I18="F","",I14),0)</f>
        <v>0</v>
      </c>
      <c r="AH15" s="112">
        <f>IF(AB15=J14,IF(I14="F","",I18),0)</f>
        <v>0</v>
      </c>
      <c r="AI15" s="113">
        <f>IF(AB15=F16,IF(E20="F","",E16),0)</f>
        <v>0</v>
      </c>
      <c r="AJ15" s="113">
        <f>IF(AB15=F16,IF(E16="F","",E20),0)</f>
        <v>0</v>
      </c>
      <c r="AK15" s="112">
        <f>IF(AB15=F10,IF(E6="F","",E10),0)</f>
        <v>0</v>
      </c>
      <c r="AL15" s="112">
        <f>IF(AB15=F10,IF(E10="F","",E6),0)</f>
        <v>0</v>
      </c>
      <c r="AM15" s="114">
        <f t="shared" si="1"/>
        <v>0</v>
      </c>
      <c r="AN15" s="114">
        <f t="shared" si="1"/>
        <v>0</v>
      </c>
      <c r="AO15" s="110">
        <f>AM15-AN15</f>
        <v>0</v>
      </c>
      <c r="AQ15" s="130"/>
      <c r="AR15" s="120" t="str">
        <f>Z16</f>
        <v/>
      </c>
      <c r="AS15" s="121" t="str">
        <f>IF(AR15="","",(VLOOKUP(AR15,AB4:AO17,14,FALSE)))</f>
        <v/>
      </c>
      <c r="AT15" s="133"/>
    </row>
    <row r="16" spans="1:46" ht="30" customHeight="1" thickBot="1" x14ac:dyDescent="0.25">
      <c r="A16" s="86"/>
      <c r="B16" s="90"/>
      <c r="C16" s="90"/>
      <c r="D16" s="122"/>
      <c r="E16" s="103"/>
      <c r="F16" s="70" t="str">
        <f>J14</f>
        <v/>
      </c>
      <c r="G16" s="71" t="str">
        <f>K14</f>
        <v/>
      </c>
      <c r="H16" s="88"/>
      <c r="I16" s="117"/>
      <c r="J16" s="104" t="s">
        <v>99</v>
      </c>
      <c r="K16" s="105"/>
      <c r="L16" s="93"/>
      <c r="M16" s="88"/>
      <c r="N16" s="88"/>
      <c r="O16" s="87"/>
      <c r="P16" s="88"/>
      <c r="Q16" s="104" t="s">
        <v>97</v>
      </c>
      <c r="R16" s="105"/>
      <c r="S16" s="87"/>
      <c r="T16" s="123"/>
      <c r="U16" s="70" t="str">
        <f>IF(OR(S14="F",S14="A"),Q18,IF(OR(S18="F",S18="A"),Q14,IF(S14=S18,"",(IF(S14&gt;S18,Q14,Q18)))))</f>
        <v/>
      </c>
      <c r="V16" s="214" t="str">
        <f>IF(OR(S14="F",S14="A"),R18,IF(OR(S18="F",S18="A"),R14,IF(S14=S18,"",(IF(S14&gt;S18,R14,R18)))))</f>
        <v/>
      </c>
      <c r="W16" s="216" t="s">
        <v>85</v>
      </c>
      <c r="Y16" s="84">
        <v>6</v>
      </c>
      <c r="Z16" s="110" t="str">
        <f>IF(B18="","",IF(B18=F16,F20,F16))</f>
        <v/>
      </c>
      <c r="AB16" s="111">
        <f>M17</f>
        <v>0</v>
      </c>
      <c r="AC16" s="112">
        <f>IF(AB16=M17,IF(O19="F","",O17),0)</f>
        <v>0</v>
      </c>
      <c r="AD16" s="112">
        <f>IF(AB16=M17,IF(O17="F","",O19),0)</f>
        <v>0</v>
      </c>
      <c r="AE16" s="113">
        <f>IF(AB16=Q18,IF(S14="F","",S18),0)</f>
        <v>0</v>
      </c>
      <c r="AF16" s="113">
        <f>IF(AB16=Q18,IF(S18="F","",S14),0)</f>
        <v>0</v>
      </c>
      <c r="AG16" s="112">
        <f>IF(AB16=J18,IF(I14="F","",I18),0)</f>
        <v>0</v>
      </c>
      <c r="AH16" s="112">
        <f>IF(AB16=J18,IF(I18="F","",I14),0)</f>
        <v>0</v>
      </c>
      <c r="AI16" s="113">
        <f>IF(AB16=F16,IF(E20="F","",E16),0)</f>
        <v>0</v>
      </c>
      <c r="AJ16" s="113">
        <f>IF(AB16=F16,IF(E16="F","",E20),0)</f>
        <v>0</v>
      </c>
      <c r="AK16" s="112">
        <f>IF(AB16=F10,IF(E6="F","",E10),0)</f>
        <v>0</v>
      </c>
      <c r="AL16" s="112">
        <f>IF(AB16=F10,IF(E10="F","",E6),0)</f>
        <v>0</v>
      </c>
      <c r="AM16" s="114">
        <f t="shared" si="1"/>
        <v>0</v>
      </c>
      <c r="AN16" s="114">
        <f t="shared" si="1"/>
        <v>0</v>
      </c>
      <c r="AO16" s="110">
        <f>AM16-AN16</f>
        <v>0</v>
      </c>
      <c r="AQ16" s="130"/>
      <c r="AR16" s="120" t="str">
        <f>Z7</f>
        <v/>
      </c>
      <c r="AS16" s="121" t="str">
        <f>IF(AR16="","",(VLOOKUP(AR16,AB4:AO17,14,FALSE)))</f>
        <v/>
      </c>
      <c r="AT16" s="133"/>
    </row>
    <row r="17" spans="1:46" ht="30" customHeight="1" thickBot="1" x14ac:dyDescent="0.25">
      <c r="A17" s="86"/>
      <c r="B17" s="124"/>
      <c r="C17" s="90" t="s">
        <v>35</v>
      </c>
      <c r="D17" s="90"/>
      <c r="E17" s="117"/>
      <c r="F17" s="88"/>
      <c r="G17" s="88"/>
      <c r="H17" s="88"/>
      <c r="I17" s="117"/>
      <c r="J17" s="88"/>
      <c r="K17" s="88"/>
      <c r="L17" s="93"/>
      <c r="M17" s="198"/>
      <c r="N17" s="199"/>
      <c r="O17" s="197"/>
      <c r="P17" s="95"/>
      <c r="Q17" s="88"/>
      <c r="R17" s="88"/>
      <c r="S17" s="87"/>
      <c r="T17" s="118"/>
      <c r="U17" s="90"/>
      <c r="V17" s="90"/>
      <c r="W17" s="91"/>
      <c r="Y17" s="84">
        <v>8</v>
      </c>
      <c r="Z17" s="110" t="str">
        <f>IF(F16="","",IF(F16=J14,J18,J14))</f>
        <v/>
      </c>
      <c r="AB17" s="111" t="str">
        <f>M19</f>
        <v>BESSON JEROME</v>
      </c>
      <c r="AC17" s="112">
        <f>IF(AB17=M19,IF(O17="F","",O19),0)</f>
        <v>0</v>
      </c>
      <c r="AD17" s="112">
        <f>IF(AB17=M19,IF(O19="F","",O17),0)</f>
        <v>0</v>
      </c>
      <c r="AE17" s="113">
        <f>IF(AB17=Q18,IF(S14="F","",S18),0)</f>
        <v>0</v>
      </c>
      <c r="AF17" s="113">
        <f>IF(AB17=Q18,IF(S18="F","",S14),0)</f>
        <v>0</v>
      </c>
      <c r="AG17" s="112">
        <f>IF(AB17=J18,IF(I14="F","",I18),0)</f>
        <v>0</v>
      </c>
      <c r="AH17" s="112">
        <f>IF(AB17=J18,IF(I18="F","",I14),0)</f>
        <v>0</v>
      </c>
      <c r="AI17" s="113">
        <f>IF(AB17=F16,IF(E20="F","",E16),0)</f>
        <v>0</v>
      </c>
      <c r="AJ17" s="113">
        <f>IF(AB17=F16,IF(E16="F","",E20),0)</f>
        <v>0</v>
      </c>
      <c r="AK17" s="112">
        <f>IF(AB17=F10,IF(E6="F","",E10),0)</f>
        <v>0</v>
      </c>
      <c r="AL17" s="112">
        <f>IF(AB17=F10,IF(E10="F","",E6),0)</f>
        <v>0</v>
      </c>
      <c r="AM17" s="114">
        <f t="shared" si="1"/>
        <v>0</v>
      </c>
      <c r="AN17" s="114">
        <f t="shared" si="1"/>
        <v>0</v>
      </c>
      <c r="AO17" s="110">
        <f>AM17-AN17</f>
        <v>0</v>
      </c>
      <c r="AQ17" s="130"/>
      <c r="AR17" s="194"/>
      <c r="AS17" s="195"/>
      <c r="AT17" s="133"/>
    </row>
    <row r="18" spans="1:46" ht="30" customHeight="1" thickBot="1" x14ac:dyDescent="0.25">
      <c r="A18" s="218" t="s">
        <v>48</v>
      </c>
      <c r="B18" s="215" t="str">
        <f>IF(OR(E16="F",E16="A"),F20,IF(OR(E20="F",E20="A"),F16,IF(E16=E20,"",(IF(E16&gt;E20,F16,F20)))))</f>
        <v/>
      </c>
      <c r="C18" s="125" t="str">
        <f>IF(OR(E16="F",E16="A"),G20,IF(OR(E20="F",E20="A"),G16,IF(E16=E20,"",(IF(E16&gt;E20,G16,G20)))))</f>
        <v/>
      </c>
      <c r="D18" s="90"/>
      <c r="E18" s="117"/>
      <c r="F18" s="104" t="s">
        <v>101</v>
      </c>
      <c r="G18" s="105"/>
      <c r="H18" s="102"/>
      <c r="I18" s="196"/>
      <c r="J18" s="198"/>
      <c r="K18" s="199"/>
      <c r="L18" s="93"/>
      <c r="M18" s="104" t="s">
        <v>95</v>
      </c>
      <c r="N18" s="105"/>
      <c r="O18" s="106"/>
      <c r="P18" s="126"/>
      <c r="Q18" s="70" t="str">
        <f>M19</f>
        <v>BESSON JEROME</v>
      </c>
      <c r="R18" s="71" t="str">
        <f>N19</f>
        <v>(NC)</v>
      </c>
      <c r="S18" s="108"/>
      <c r="T18" s="109"/>
      <c r="U18" s="90"/>
      <c r="V18" s="90"/>
      <c r="W18" s="91"/>
      <c r="AQ18" s="134"/>
      <c r="AR18" s="135"/>
      <c r="AS18" s="135"/>
      <c r="AT18" s="136"/>
    </row>
    <row r="19" spans="1:46" ht="30" customHeight="1" x14ac:dyDescent="0.2">
      <c r="A19" s="86"/>
      <c r="B19" s="90"/>
      <c r="C19" s="90"/>
      <c r="D19" s="90"/>
      <c r="E19" s="117"/>
      <c r="F19" s="88"/>
      <c r="G19" s="88"/>
      <c r="H19" s="88"/>
      <c r="I19" s="87"/>
      <c r="J19" s="92"/>
      <c r="K19" s="88" t="s">
        <v>28</v>
      </c>
      <c r="L19" s="93">
        <v>2</v>
      </c>
      <c r="M19" s="70" t="str">
        <f>IF(IF(ISNA(VLOOKUP(L19,Inscrits!$A$2:$C$35,2,FALSE)),"",VLOOKUP(L19,Inscrits!$A$2:$C$35,2,FALSE))=0,"",IF(ISNA(VLOOKUP(L19,Inscrits!$A$2:$C$35,2,FALSE)),"",VLOOKUP(L19,Inscrits!$A$2:$C$35,2,FALSE)))</f>
        <v>BESSON JEROME</v>
      </c>
      <c r="N19" s="71" t="str">
        <f>IF(IF(ISNA(VLOOKUP(L19,Inscrits!$A$2:$C$35,3,FALSE)),"","("&amp;(VLOOKUP(L19,Inscrits!$A$2:$C$35,3,FALSE))&amp;")")="()","",IF(ISNA(VLOOKUP(L19,Inscrits!$A$2:$C$35,3,FALSE)),"","("&amp;(VLOOKUP(L19,Inscrits!$A$2:$C$35,3,FALSE))&amp;")"))</f>
        <v>(NC)</v>
      </c>
      <c r="O19" s="197"/>
      <c r="P19" s="95"/>
      <c r="Q19" s="96" t="s">
        <v>6</v>
      </c>
      <c r="R19" s="88"/>
      <c r="S19" s="87"/>
      <c r="T19" s="90"/>
      <c r="U19" s="90"/>
      <c r="V19" s="90"/>
      <c r="W19" s="91"/>
    </row>
    <row r="20" spans="1:46" ht="30" customHeight="1" x14ac:dyDescent="0.2">
      <c r="A20" s="86"/>
      <c r="B20" s="90"/>
      <c r="C20" s="90"/>
      <c r="D20" s="122"/>
      <c r="E20" s="103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8"/>
      <c r="I20" s="87"/>
      <c r="J20" s="88"/>
      <c r="K20" s="88"/>
      <c r="L20" s="93"/>
      <c r="M20" s="88"/>
      <c r="N20" s="88"/>
      <c r="O20" s="87"/>
      <c r="P20" s="88"/>
      <c r="Q20" s="88"/>
      <c r="R20" s="88"/>
      <c r="S20" s="87"/>
      <c r="T20" s="90"/>
      <c r="U20" s="90"/>
      <c r="V20" s="90"/>
      <c r="W20" s="91"/>
    </row>
    <row r="21" spans="1:46" ht="30" customHeight="1" x14ac:dyDescent="0.2">
      <c r="A21" s="86"/>
      <c r="B21" s="90"/>
      <c r="C21" s="90"/>
      <c r="D21" s="90"/>
      <c r="E21" s="87"/>
      <c r="F21" s="92"/>
      <c r="G21" s="88" t="s">
        <v>33</v>
      </c>
      <c r="H21" s="88"/>
      <c r="I21" s="87"/>
      <c r="J21" s="232"/>
      <c r="K21" s="232"/>
      <c r="L21" s="232"/>
      <c r="M21" s="232"/>
      <c r="N21" s="232"/>
      <c r="O21" s="232"/>
      <c r="P21" s="232"/>
      <c r="Q21" s="232"/>
      <c r="R21" s="232"/>
      <c r="S21" s="87"/>
      <c r="T21" s="90"/>
      <c r="U21" s="90"/>
      <c r="V21" s="90"/>
      <c r="W21" s="91"/>
    </row>
    <row r="22" spans="1:46" ht="30" customHeight="1" thickBot="1" x14ac:dyDescent="0.3">
      <c r="A22" s="137"/>
      <c r="B22" s="138"/>
      <c r="C22" s="138"/>
      <c r="D22" s="138"/>
      <c r="E22" s="139"/>
      <c r="F22" s="140"/>
      <c r="G22" s="140"/>
      <c r="H22" s="140"/>
      <c r="I22" s="139"/>
      <c r="J22" s="140"/>
      <c r="K22" s="140"/>
      <c r="L22" s="141"/>
      <c r="M22" s="140"/>
      <c r="N22" s="140"/>
      <c r="O22" s="139"/>
      <c r="P22" s="140"/>
      <c r="Q22" s="140"/>
      <c r="R22" s="140"/>
      <c r="S22" s="139"/>
      <c r="T22" s="138"/>
      <c r="U22" s="138"/>
      <c r="V22" s="138"/>
      <c r="W22" s="142"/>
    </row>
    <row r="23" spans="1:46" ht="30.95" customHeight="1" thickTop="1" x14ac:dyDescent="0.2"/>
    <row r="24" spans="1:46" ht="14.1" customHeight="1" x14ac:dyDescent="0.2">
      <c r="M24" s="88"/>
      <c r="N24" s="88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39" priority="1" stopIfTrue="1">
      <formula>AND(($F$6=$B$8),($F$6&lt;&gt;""))</formula>
    </cfRule>
    <cfRule type="expression" priority="2" stopIfTrue="1">
      <formula>$F$10=$B$8</formula>
    </cfRule>
    <cfRule type="expression" dxfId="138" priority="3" stopIfTrue="1">
      <formula>AND(($G$8&lt;&gt;""),($F$6&lt;&gt;""))</formula>
    </cfRule>
  </conditionalFormatting>
  <conditionalFormatting sqref="J8:K8">
    <cfRule type="expression" dxfId="137" priority="4" stopIfTrue="1">
      <formula>AND(($J$8=$F$6),($J$8&lt;&gt;""))</formula>
    </cfRule>
    <cfRule type="expression" priority="5" stopIfTrue="1">
      <formula>$J$4=$F$6</formula>
    </cfRule>
    <cfRule type="expression" dxfId="136" priority="6" stopIfTrue="1">
      <formula>AND(($K$6&lt;&gt;""),($J$8&lt;&gt;""))</formula>
    </cfRule>
  </conditionalFormatting>
  <conditionalFormatting sqref="J4:K4">
    <cfRule type="expression" dxfId="135" priority="7" stopIfTrue="1">
      <formula>AND(($J$4=$F$6),($J$4&lt;&gt;""))</formula>
    </cfRule>
    <cfRule type="expression" priority="8" stopIfTrue="1">
      <formula>$J$8=$F$6</formula>
    </cfRule>
    <cfRule type="expression" dxfId="134" priority="9" stopIfTrue="1">
      <formula>AND(($K$6&lt;&gt;""),($J$4&lt;&gt;""))</formula>
    </cfRule>
  </conditionalFormatting>
  <conditionalFormatting sqref="F10:G10">
    <cfRule type="expression" dxfId="133" priority="10" stopIfTrue="1">
      <formula>AND(($F$10=$B$8),($F$10&lt;&gt;""))</formula>
    </cfRule>
    <cfRule type="expression" priority="11" stopIfTrue="1">
      <formula>$F$6=$B$8</formula>
    </cfRule>
    <cfRule type="expression" dxfId="132" priority="12" stopIfTrue="1">
      <formula>AND(($G$8&lt;&gt;""),($F$10&lt;&gt;""))</formula>
    </cfRule>
  </conditionalFormatting>
  <conditionalFormatting sqref="F16:G16">
    <cfRule type="expression" dxfId="131" priority="13" stopIfTrue="1">
      <formula>AND(($F$16=$B$18),($F$16&lt;&gt;""))</formula>
    </cfRule>
    <cfRule type="expression" priority="14" stopIfTrue="1">
      <formula>$F$20=$B$18</formula>
    </cfRule>
    <cfRule type="expression" dxfId="130" priority="15" stopIfTrue="1">
      <formula>AND(($G$18&lt;&gt;""),($F$16&lt;&gt;""))</formula>
    </cfRule>
  </conditionalFormatting>
  <conditionalFormatting sqref="F20:G20">
    <cfRule type="expression" dxfId="129" priority="16" stopIfTrue="1">
      <formula>AND(($F$20=$B$18),($F$20&lt;&gt;""))</formula>
    </cfRule>
    <cfRule type="expression" priority="17" stopIfTrue="1">
      <formula>$F$16=$B$18</formula>
    </cfRule>
    <cfRule type="expression" dxfId="128" priority="18" stopIfTrue="1">
      <formula>AND(($G$18&lt;&gt;""),($F$20&lt;&gt;""))</formula>
    </cfRule>
  </conditionalFormatting>
  <conditionalFormatting sqref="Q4:R4">
    <cfRule type="expression" dxfId="127" priority="19" stopIfTrue="1">
      <formula>AND(($Q$4=$U$6),($Q$4&lt;&gt;""))</formula>
    </cfRule>
    <cfRule type="expression" priority="20" stopIfTrue="1">
      <formula>$Q$8=$U$6</formula>
    </cfRule>
    <cfRule type="expression" dxfId="126" priority="21" stopIfTrue="1">
      <formula>AND(($R$6&lt;&gt;""),($Q$4&lt;&gt;""))</formula>
    </cfRule>
  </conditionalFormatting>
  <conditionalFormatting sqref="Q8:R8">
    <cfRule type="expression" dxfId="125" priority="22" stopIfTrue="1">
      <formula>AND(($Q$8=$U$6),($Q$8&lt;&gt;""))</formula>
    </cfRule>
    <cfRule type="expression" priority="23" stopIfTrue="1">
      <formula>$Q$4=$U$6</formula>
    </cfRule>
    <cfRule type="expression" dxfId="124" priority="24" stopIfTrue="1">
      <formula>AND(($R$6&lt;&gt;""),($Q$8&lt;&gt;""))</formula>
    </cfRule>
  </conditionalFormatting>
  <conditionalFormatting sqref="Q14:R14">
    <cfRule type="expression" dxfId="123" priority="25" stopIfTrue="1">
      <formula>AND(($Q$14=$U$16),($Q$14&lt;&gt;""))</formula>
    </cfRule>
    <cfRule type="expression" priority="26" stopIfTrue="1">
      <formula>$Q$18=$U$16</formula>
    </cfRule>
    <cfRule type="expression" dxfId="122" priority="27" stopIfTrue="1">
      <formula>AND(($R$16&lt;&gt;""),($Q$14&lt;&gt;""))</formula>
    </cfRule>
  </conditionalFormatting>
  <conditionalFormatting sqref="Q18:R18">
    <cfRule type="expression" dxfId="121" priority="28" stopIfTrue="1">
      <formula>AND(($Q$18=$U$16),($Q$18&lt;&gt;""))</formula>
    </cfRule>
    <cfRule type="expression" priority="29" stopIfTrue="1">
      <formula>$Q$14=$U$16</formula>
    </cfRule>
    <cfRule type="expression" dxfId="120" priority="30" stopIfTrue="1">
      <formula>AND(($R$16&lt;&gt;""),($Q$18&lt;&gt;""))</formula>
    </cfRule>
  </conditionalFormatting>
  <conditionalFormatting sqref="M3:N3">
    <cfRule type="expression" dxfId="119" priority="31" stopIfTrue="1">
      <formula>AND(($M$3=$Q$4),($M$3&lt;&gt;""))</formula>
    </cfRule>
    <cfRule type="expression" dxfId="118" priority="32" stopIfTrue="1">
      <formula>$M$5=$Q$4</formula>
    </cfRule>
    <cfRule type="expression" dxfId="117" priority="33" stopIfTrue="1">
      <formula>AND(($N$4&lt;&gt;""),($M$3&lt;&gt;""))</formula>
    </cfRule>
  </conditionalFormatting>
  <conditionalFormatting sqref="M5:N5">
    <cfRule type="expression" dxfId="116" priority="34" stopIfTrue="1">
      <formula>AND(($M$5=$Q$4),($M$5&lt;&gt;""))</formula>
    </cfRule>
    <cfRule type="expression" priority="35" stopIfTrue="1">
      <formula>$M$3=$Q$4</formula>
    </cfRule>
    <cfRule type="expression" dxfId="115" priority="36" stopIfTrue="1">
      <formula>AND(($N$4&lt;&gt;""),($M$5&lt;&gt;""))</formula>
    </cfRule>
  </conditionalFormatting>
  <conditionalFormatting sqref="M7:N7">
    <cfRule type="expression" dxfId="114" priority="37" stopIfTrue="1">
      <formula>AND(($M$7=$Q$8),($M$7&lt;&gt;""))</formula>
    </cfRule>
    <cfRule type="expression" priority="38" stopIfTrue="1">
      <formula>$M$9=$Q$8</formula>
    </cfRule>
    <cfRule type="expression" dxfId="113" priority="39" stopIfTrue="1">
      <formula>AND(($N$8&lt;&gt;""),($M$7&lt;&gt;""))</formula>
    </cfRule>
  </conditionalFormatting>
  <conditionalFormatting sqref="M9:N9">
    <cfRule type="expression" dxfId="112" priority="40" stopIfTrue="1">
      <formula>AND(($M$9=$Q$8),($M$9&lt;&gt;""))</formula>
    </cfRule>
    <cfRule type="expression" priority="41" stopIfTrue="1">
      <formula>$M$7=$Q$8</formula>
    </cfRule>
    <cfRule type="expression" dxfId="111" priority="42" stopIfTrue="1">
      <formula>AND(($N$8&lt;&gt;""),($M$9&lt;&gt;""))</formula>
    </cfRule>
  </conditionalFormatting>
  <conditionalFormatting sqref="M13:N13">
    <cfRule type="expression" dxfId="110" priority="43" stopIfTrue="1">
      <formula>AND(($M$13=$Q$14),($M$13&lt;&gt;""))</formula>
    </cfRule>
    <cfRule type="expression" priority="44" stopIfTrue="1">
      <formula>$M$15=$Q$14</formula>
    </cfRule>
    <cfRule type="expression" dxfId="109" priority="45" stopIfTrue="1">
      <formula>AND(($N$14&lt;&gt;""),($M$13&lt;&gt;""))</formula>
    </cfRule>
  </conditionalFormatting>
  <conditionalFormatting sqref="M15:N15">
    <cfRule type="expression" dxfId="108" priority="46" stopIfTrue="1">
      <formula>AND(($M$15=$Q$14),($M$15&lt;&gt;""))</formula>
    </cfRule>
    <cfRule type="expression" priority="47" stopIfTrue="1">
      <formula>$M$13=$Q$14</formula>
    </cfRule>
    <cfRule type="expression" dxfId="107" priority="48" stopIfTrue="1">
      <formula>AND(($N$14&lt;&gt;""),($M$15&lt;&gt;""))</formula>
    </cfRule>
  </conditionalFormatting>
  <conditionalFormatting sqref="S14 S8 S4 S18 E20 E16 O15 O13 O9 O7 O5 O3 I4 I8 E6 E10">
    <cfRule type="cellIs" dxfId="106" priority="49" stopIfTrue="1" operator="equal">
      <formula>"F"</formula>
    </cfRule>
    <cfRule type="cellIs" dxfId="105" priority="50" stopIfTrue="1" operator="equal">
      <formula>"A"</formula>
    </cfRule>
  </conditionalFormatting>
  <dataValidations count="3">
    <dataValidation type="list" allowBlank="1" showInputMessage="1" showErrorMessage="1" sqref="O3 O5 O7 O9 S8 S4 S14 S18 O13 O15">
      <formula1>NB_Parties_Poules</formula1>
    </dataValidation>
    <dataValidation type="list" allowBlank="1" showInputMessage="1" showErrorMessage="1" sqref="I8 I4 E6 E10 E16 E2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35 joueurs)&amp;R&amp;"Comic Sans MS,Gras"&amp;20LIGUE FFB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T24"/>
  <sheetViews>
    <sheetView showGridLines="0" zoomScale="75" workbookViewId="0">
      <selection activeCell="I10" sqref="I10"/>
    </sheetView>
  </sheetViews>
  <sheetFormatPr baseColWidth="10" defaultRowHeight="14.1" customHeight="1" x14ac:dyDescent="0.2"/>
  <cols>
    <col min="1" max="1" width="7.42578125" style="84" customWidth="1"/>
    <col min="2" max="2" width="18.7109375" style="84" customWidth="1"/>
    <col min="3" max="3" width="5.28515625" style="84" bestFit="1" customWidth="1"/>
    <col min="4" max="4" width="3.42578125" style="84" bestFit="1" customWidth="1"/>
    <col min="5" max="5" width="3" style="143" customWidth="1"/>
    <col min="6" max="6" width="18.7109375" style="144" customWidth="1"/>
    <col min="7" max="7" width="4.7109375" style="144" customWidth="1"/>
    <col min="8" max="8" width="3.42578125" style="144" customWidth="1"/>
    <col min="9" max="9" width="3" style="143" customWidth="1"/>
    <col min="10" max="10" width="18.7109375" style="144" customWidth="1"/>
    <col min="11" max="11" width="4.7109375" style="144" customWidth="1"/>
    <col min="12" max="12" width="4.140625" style="145" customWidth="1"/>
    <col min="13" max="13" width="23.140625" style="144" bestFit="1" customWidth="1"/>
    <col min="14" max="14" width="4.7109375" style="144" customWidth="1"/>
    <col min="15" max="15" width="3" style="143" customWidth="1"/>
    <col min="16" max="16" width="3.42578125" style="144" customWidth="1"/>
    <col min="17" max="17" width="18.7109375" style="144" customWidth="1"/>
    <col min="18" max="18" width="4.7109375" style="144" customWidth="1"/>
    <col min="19" max="19" width="3" style="143" customWidth="1"/>
    <col min="20" max="20" width="3.42578125" style="84" customWidth="1"/>
    <col min="21" max="21" width="18.7109375" style="84" customWidth="1"/>
    <col min="22" max="22" width="5.42578125" style="84" bestFit="1" customWidth="1"/>
    <col min="23" max="23" width="7.42578125" style="84" customWidth="1"/>
    <col min="24" max="24" width="4.7109375" style="84" customWidth="1"/>
    <col min="25" max="25" width="2.28515625" style="84" hidden="1" customWidth="1"/>
    <col min="26" max="26" width="18.7109375" style="84" hidden="1" customWidth="1"/>
    <col min="27" max="27" width="3.42578125" style="84" hidden="1" customWidth="1"/>
    <col min="28" max="28" width="18.7109375" style="85" hidden="1" customWidth="1"/>
    <col min="29" max="29" width="3" style="84" hidden="1" customWidth="1"/>
    <col min="30" max="30" width="2.85546875" style="84" hidden="1" customWidth="1"/>
    <col min="31" max="31" width="3" style="84" hidden="1" customWidth="1"/>
    <col min="32" max="32" width="2.85546875" style="84" hidden="1" customWidth="1"/>
    <col min="33" max="33" width="3" style="84" hidden="1" customWidth="1"/>
    <col min="34" max="34" width="2.85546875" style="84" hidden="1" customWidth="1"/>
    <col min="35" max="35" width="3" style="84" hidden="1" customWidth="1"/>
    <col min="36" max="36" width="2.85546875" style="84" hidden="1" customWidth="1"/>
    <col min="37" max="37" width="3" style="84" hidden="1" customWidth="1"/>
    <col min="38" max="38" width="2.85546875" style="84" hidden="1" customWidth="1"/>
    <col min="39" max="39" width="3" style="84" hidden="1" customWidth="1"/>
    <col min="40" max="40" width="2.85546875" style="84" hidden="1" customWidth="1"/>
    <col min="41" max="41" width="4.7109375" style="84" hidden="1" customWidth="1"/>
    <col min="42" max="42" width="3.42578125" style="84" hidden="1" customWidth="1"/>
    <col min="43" max="43" width="3.42578125" style="84" bestFit="1" customWidth="1"/>
    <col min="44" max="44" width="18.7109375" style="84" customWidth="1"/>
    <col min="45" max="45" width="4.7109375" style="84" customWidth="1"/>
    <col min="46" max="46" width="3.42578125" style="84" bestFit="1" customWidth="1"/>
    <col min="47" max="16384" width="11.42578125" style="84"/>
  </cols>
  <sheetData>
    <row r="1" spans="1:46" ht="30" customHeight="1" thickTop="1" thickBot="1" x14ac:dyDescent="0.25">
      <c r="A1" s="79"/>
      <c r="B1" s="80"/>
      <c r="C1" s="80"/>
      <c r="D1" s="80"/>
      <c r="E1" s="81"/>
      <c r="F1" s="82"/>
      <c r="G1" s="82"/>
      <c r="H1" s="82"/>
      <c r="I1" s="81"/>
      <c r="J1" s="235" t="str">
        <f>"("&amp;Accueil!D18&amp;" manches gagnantes)"</f>
        <v>(3 manches gagnantes)</v>
      </c>
      <c r="K1" s="235"/>
      <c r="L1" s="235"/>
      <c r="M1" s="235"/>
      <c r="N1" s="235"/>
      <c r="O1" s="235"/>
      <c r="P1" s="235"/>
      <c r="Q1" s="235"/>
      <c r="R1" s="235"/>
      <c r="S1" s="81"/>
      <c r="T1" s="80"/>
      <c r="U1" s="80"/>
      <c r="V1" s="80"/>
      <c r="W1" s="83"/>
    </row>
    <row r="2" spans="1:46" ht="30" customHeight="1" x14ac:dyDescent="0.2">
      <c r="A2" s="86"/>
      <c r="E2" s="87"/>
      <c r="F2" s="88"/>
      <c r="G2" s="88"/>
      <c r="H2" s="88"/>
      <c r="I2" s="87"/>
      <c r="J2" s="89"/>
      <c r="K2" s="89"/>
      <c r="L2" s="89"/>
      <c r="M2" s="89"/>
      <c r="N2" s="89"/>
      <c r="O2" s="89"/>
      <c r="P2" s="89"/>
      <c r="Q2" s="89"/>
      <c r="R2" s="89"/>
      <c r="S2" s="87"/>
      <c r="T2" s="90"/>
      <c r="U2" s="90"/>
      <c r="V2" s="90"/>
      <c r="W2" s="91"/>
      <c r="AQ2" s="236" t="s">
        <v>36</v>
      </c>
      <c r="AR2" s="237"/>
      <c r="AS2" s="237"/>
      <c r="AT2" s="238"/>
    </row>
    <row r="3" spans="1:46" ht="30" customHeight="1" thickBot="1" x14ac:dyDescent="0.25">
      <c r="A3" s="86"/>
      <c r="E3" s="87"/>
      <c r="F3" s="88"/>
      <c r="G3" s="88"/>
      <c r="H3" s="88"/>
      <c r="I3" s="87"/>
      <c r="J3" s="92"/>
      <c r="K3" s="88" t="s">
        <v>9</v>
      </c>
      <c r="L3" s="93">
        <v>5</v>
      </c>
      <c r="M3" s="70" t="str">
        <f>IF(IF(ISNA(VLOOKUP(L3,Inscrits!$A$2:$C$35,2,FALSE)),"",VLOOKUP(L3,Inscrits!$A$2:$C$35,2,FALSE))=0,"",IF(ISNA(VLOOKUP(L3,Inscrits!$A$2:$C$35,2,FALSE)),"",VLOOKUP(L3,Inscrits!$A$2:$C$35,2,FALSE)))</f>
        <v>VAPILLON DANIEL</v>
      </c>
      <c r="N3" s="71" t="str">
        <f>IF(IF(ISNA(VLOOKUP(L3,Inscrits!$A$2:$C$35,3,FALSE)),"","("&amp;(VLOOKUP(L3,Inscrits!$A$2:$C$35,3,FALSE))&amp;")")="()","",IF(ISNA(VLOOKUP(L3,Inscrits!$A$2:$C$35,3,FALSE)),"","("&amp;(VLOOKUP(L3,Inscrits!$A$2:$C$35,3,FALSE))&amp;")"))</f>
        <v>(NC)</v>
      </c>
      <c r="O3" s="197"/>
      <c r="P3" s="95"/>
      <c r="Q3" s="96" t="s">
        <v>1</v>
      </c>
      <c r="R3" s="88"/>
      <c r="S3" s="87"/>
      <c r="T3" s="90"/>
      <c r="U3" s="90"/>
      <c r="V3" s="90"/>
      <c r="W3" s="91"/>
      <c r="AC3" s="97" t="s">
        <v>2</v>
      </c>
      <c r="AD3" s="97" t="s">
        <v>3</v>
      </c>
      <c r="AE3" s="97" t="s">
        <v>2</v>
      </c>
      <c r="AF3" s="97" t="s">
        <v>3</v>
      </c>
      <c r="AG3" s="97" t="s">
        <v>2</v>
      </c>
      <c r="AH3" s="97" t="s">
        <v>3</v>
      </c>
      <c r="AI3" s="97" t="s">
        <v>2</v>
      </c>
      <c r="AJ3" s="97" t="s">
        <v>3</v>
      </c>
      <c r="AK3" s="97" t="s">
        <v>2</v>
      </c>
      <c r="AL3" s="97" t="s">
        <v>3</v>
      </c>
      <c r="AM3" s="97" t="s">
        <v>2</v>
      </c>
      <c r="AN3" s="97" t="s">
        <v>3</v>
      </c>
      <c r="AO3" s="97" t="s">
        <v>4</v>
      </c>
      <c r="AQ3" s="98"/>
      <c r="AR3" s="99" t="s">
        <v>5</v>
      </c>
      <c r="AS3" s="100" t="s">
        <v>4</v>
      </c>
      <c r="AT3" s="101"/>
    </row>
    <row r="4" spans="1:46" ht="30" customHeight="1" thickTop="1" x14ac:dyDescent="0.2">
      <c r="A4" s="86"/>
      <c r="E4" s="87"/>
      <c r="F4" s="88"/>
      <c r="G4" s="88"/>
      <c r="H4" s="102"/>
      <c r="I4" s="196"/>
      <c r="J4" s="198"/>
      <c r="K4" s="199"/>
      <c r="L4" s="93"/>
      <c r="M4" s="104" t="s">
        <v>92</v>
      </c>
      <c r="N4" s="105"/>
      <c r="O4" s="106"/>
      <c r="P4" s="107"/>
      <c r="Q4" s="70" t="str">
        <f>M3</f>
        <v>VAPILLON DANIEL</v>
      </c>
      <c r="R4" s="71" t="str">
        <f>N3</f>
        <v>(NC)</v>
      </c>
      <c r="S4" s="108"/>
      <c r="T4" s="109"/>
      <c r="U4" s="90"/>
      <c r="V4" s="90"/>
      <c r="W4" s="91"/>
      <c r="Y4" s="84">
        <v>1</v>
      </c>
      <c r="Z4" s="110" t="str">
        <f>IF(U6="","",IF(U6=Q4,Q4,Q8))</f>
        <v/>
      </c>
      <c r="AB4" s="111" t="str">
        <f>M3</f>
        <v>VAPILLON DANIEL</v>
      </c>
      <c r="AC4" s="112">
        <f>IF(AB4=M3,IF(O5="F","",O3),0)</f>
        <v>0</v>
      </c>
      <c r="AD4" s="112">
        <f>IF(AB4=M3,IF(O3="F","",O5),0)</f>
        <v>0</v>
      </c>
      <c r="AE4" s="113">
        <f>IF(AB4=Q4,IF(S8="F","",S4),0)</f>
        <v>0</v>
      </c>
      <c r="AF4" s="113">
        <f>IF(AB4=Q4,IF(S4="F","",S8),0)</f>
        <v>0</v>
      </c>
      <c r="AG4" s="112">
        <f>IF(AB4=J4,IF(I8="F","",I4),0)</f>
        <v>0</v>
      </c>
      <c r="AH4" s="112">
        <f>IF(AB4=J4,IF(I4="F","",I8),0)</f>
        <v>0</v>
      </c>
      <c r="AI4" s="113">
        <f>IF(AB4=F6,IF(E10="F","",E6),0)</f>
        <v>0</v>
      </c>
      <c r="AJ4" s="113">
        <f>IF(AB4=F6,IF(E6="F","",E10),0)</f>
        <v>0</v>
      </c>
      <c r="AK4" s="112">
        <f>IF(AB4=F20,IF(E16="F","",E20),0)</f>
        <v>0</v>
      </c>
      <c r="AL4" s="112">
        <f>IF(AB4=F20,IF(E20="F","",E16),0)</f>
        <v>0</v>
      </c>
      <c r="AM4" s="114">
        <f t="shared" ref="AM4:AN7" si="0">SUM(AC4,AE4,AG4,AI4,AK4)</f>
        <v>0</v>
      </c>
      <c r="AN4" s="114">
        <f t="shared" si="0"/>
        <v>0</v>
      </c>
      <c r="AO4" s="110">
        <f>AM4-AN4</f>
        <v>0</v>
      </c>
      <c r="AQ4" s="98"/>
      <c r="AR4" s="115" t="str">
        <f>Z4</f>
        <v/>
      </c>
      <c r="AS4" s="116" t="str">
        <f>IF(AR4="","",(VLOOKUP(AR4,AB4:AO17,14,FALSE)))</f>
        <v/>
      </c>
      <c r="AT4" s="101"/>
    </row>
    <row r="5" spans="1:46" ht="30" customHeight="1" thickBot="1" x14ac:dyDescent="0.25">
      <c r="A5" s="86"/>
      <c r="B5" s="90"/>
      <c r="C5" s="90"/>
      <c r="D5" s="90"/>
      <c r="E5" s="87"/>
      <c r="F5" s="92"/>
      <c r="G5" s="88" t="s">
        <v>30</v>
      </c>
      <c r="H5" s="88"/>
      <c r="I5" s="117"/>
      <c r="J5" s="88"/>
      <c r="K5" s="88"/>
      <c r="L5" s="93"/>
      <c r="M5" s="198"/>
      <c r="N5" s="199"/>
      <c r="O5" s="197"/>
      <c r="P5" s="95"/>
      <c r="Q5" s="88"/>
      <c r="R5" s="88"/>
      <c r="S5" s="87"/>
      <c r="T5" s="118"/>
      <c r="U5" s="119" t="s">
        <v>8</v>
      </c>
      <c r="V5" s="90"/>
      <c r="W5" s="91"/>
      <c r="Y5" s="84">
        <v>3</v>
      </c>
      <c r="Z5" s="110" t="str">
        <f>IF(B8="","",IF(B8=F6,F6,F10))</f>
        <v/>
      </c>
      <c r="AB5" s="111">
        <f>M5</f>
        <v>0</v>
      </c>
      <c r="AC5" s="112">
        <f>IF(AB5=M5,IF(O3="F","",O5),0)</f>
        <v>0</v>
      </c>
      <c r="AD5" s="112">
        <f>IF(AB5=M5,IF(O5="F","",O3),0)</f>
        <v>0</v>
      </c>
      <c r="AE5" s="113">
        <f>IF(AB5=Q4,IF(S8="F","",S4),0)</f>
        <v>0</v>
      </c>
      <c r="AF5" s="113">
        <f>IF(AB5=Q4,IF(S4="F","",S8),0)</f>
        <v>0</v>
      </c>
      <c r="AG5" s="112">
        <f>IF(AB5=J4,IF(I8="F","",I4),0)</f>
        <v>0</v>
      </c>
      <c r="AH5" s="112">
        <f>IF(AB5=J4,IF(I4="F","",I8),0)</f>
        <v>0</v>
      </c>
      <c r="AI5" s="113">
        <f>IF(AB5=F6,IF(E10="F","",E6),0)</f>
        <v>0</v>
      </c>
      <c r="AJ5" s="113">
        <f>IF(AB5=F6,IF(E6="F","",E10),0)</f>
        <v>0</v>
      </c>
      <c r="AK5" s="112">
        <f>IF(AB5=F20,IF(E16="F","",E20),0)</f>
        <v>0</v>
      </c>
      <c r="AL5" s="112">
        <f>IF(AB5=F20,IF(E20="F","",E16),0)</f>
        <v>0</v>
      </c>
      <c r="AM5" s="114">
        <f t="shared" si="0"/>
        <v>0</v>
      </c>
      <c r="AN5" s="114">
        <f t="shared" si="0"/>
        <v>0</v>
      </c>
      <c r="AO5" s="110">
        <f>AM5-AN5</f>
        <v>0</v>
      </c>
      <c r="AQ5" s="98"/>
      <c r="AR5" s="120" t="str">
        <f>Z14</f>
        <v/>
      </c>
      <c r="AS5" s="121" t="str">
        <f>IF(AR5="","",(VLOOKUP(AR5,AB4:AO17,14,FALSE)))</f>
        <v/>
      </c>
      <c r="AT5" s="101"/>
    </row>
    <row r="6" spans="1:46" ht="30" customHeight="1" thickBot="1" x14ac:dyDescent="0.25">
      <c r="A6" s="86"/>
      <c r="B6" s="90"/>
      <c r="C6" s="90"/>
      <c r="D6" s="122"/>
      <c r="E6" s="103"/>
      <c r="F6" s="70" t="str">
        <f>J8</f>
        <v/>
      </c>
      <c r="G6" s="71" t="str">
        <f>K8</f>
        <v/>
      </c>
      <c r="H6" s="88"/>
      <c r="I6" s="117"/>
      <c r="J6" s="104" t="s">
        <v>98</v>
      </c>
      <c r="K6" s="105"/>
      <c r="L6" s="93"/>
      <c r="M6" s="88"/>
      <c r="N6" s="88"/>
      <c r="O6" s="87"/>
      <c r="P6" s="88"/>
      <c r="Q6" s="104" t="s">
        <v>96</v>
      </c>
      <c r="R6" s="105"/>
      <c r="S6" s="87"/>
      <c r="T6" s="123"/>
      <c r="U6" s="70" t="str">
        <f>IF(OR(S4="F",S4="A"),Q8,IF(OR(S8="F",S8="A"),Q4,IF(S4=S8,"",(IF(S4&gt;S8,Q4,Q8)))))</f>
        <v/>
      </c>
      <c r="V6" s="214" t="str">
        <f>IF(OR(S4="F",S4="A"),R8,IF(OR(S8="F",S8="A"),R4,IF(S4=S8,"",(IF(S4&gt;S8,R4,R8)))))</f>
        <v/>
      </c>
      <c r="W6" s="217" t="s">
        <v>86</v>
      </c>
      <c r="Y6" s="84">
        <v>5</v>
      </c>
      <c r="Z6" s="110" t="str">
        <f>IF(B8="","",IF(B8=F6,F10,F6))</f>
        <v/>
      </c>
      <c r="AB6" s="111" t="str">
        <f>M7</f>
        <v>CACACE UMBERTO</v>
      </c>
      <c r="AC6" s="112">
        <f>IF(AB6=M7,IF(O9="F","",O7),0)</f>
        <v>0</v>
      </c>
      <c r="AD6" s="112">
        <f>IF(AB6=M7,IF(O7="F","",O9),0)</f>
        <v>0</v>
      </c>
      <c r="AE6" s="113">
        <f>IF(AB6=Q8,IF(S4="F","",S8),0)</f>
        <v>0</v>
      </c>
      <c r="AF6" s="113">
        <f>IF(AB6=Q8,IF(S8="F","",S4),0)</f>
        <v>0</v>
      </c>
      <c r="AG6" s="112">
        <f>IF(AB6=J8,IF(I4="F","",I8),0)</f>
        <v>0</v>
      </c>
      <c r="AH6" s="112">
        <f>IF(AB6=J8,IF(I8="F","",I4),0)</f>
        <v>0</v>
      </c>
      <c r="AI6" s="113">
        <f>IF(AB6=F6,IF(E10="F","",E6),0)</f>
        <v>0</v>
      </c>
      <c r="AJ6" s="113">
        <f>IF(AB6=F6,IF(E6="F","",E10),0)</f>
        <v>0</v>
      </c>
      <c r="AK6" s="112">
        <f>IF(AB6=F20,IF(E16="F","",E20),0)</f>
        <v>0</v>
      </c>
      <c r="AL6" s="112">
        <f>IF(AB6=F20,IF(E20="F","",E16),0)</f>
        <v>0</v>
      </c>
      <c r="AM6" s="114">
        <f t="shared" si="0"/>
        <v>0</v>
      </c>
      <c r="AN6" s="114">
        <f t="shared" si="0"/>
        <v>0</v>
      </c>
      <c r="AO6" s="110">
        <f>AM6-AN6</f>
        <v>0</v>
      </c>
      <c r="AQ6" s="98"/>
      <c r="AR6" s="120" t="str">
        <f>Z5</f>
        <v/>
      </c>
      <c r="AS6" s="121" t="str">
        <f>IF(AR6="","",(VLOOKUP(AR6,AB4:AO17,14,FALSE)))</f>
        <v/>
      </c>
      <c r="AT6" s="101"/>
    </row>
    <row r="7" spans="1:46" ht="30" customHeight="1" thickBot="1" x14ac:dyDescent="0.25">
      <c r="A7" s="86"/>
      <c r="B7" s="124"/>
      <c r="C7" s="90" t="s">
        <v>34</v>
      </c>
      <c r="D7" s="90"/>
      <c r="E7" s="117"/>
      <c r="F7" s="88"/>
      <c r="G7" s="88"/>
      <c r="H7" s="88"/>
      <c r="I7" s="117"/>
      <c r="J7" s="88"/>
      <c r="K7" s="88"/>
      <c r="L7" s="93">
        <v>25</v>
      </c>
      <c r="M7" s="70" t="str">
        <f>IF(IF(ISNA(VLOOKUP(L7,Inscrits!$A$2:$C$35,2,FALSE)),"",VLOOKUP(L7,Inscrits!$A$2:$C$35,2,FALSE))=0,"",IF(ISNA(VLOOKUP(L7,Inscrits!$A$2:$C$35,2,FALSE)),"",VLOOKUP(L7,Inscrits!$A$2:$C$35,2,FALSE)))</f>
        <v>CACACE UMBERTO</v>
      </c>
      <c r="N7" s="71" t="str">
        <f>IF(IF(ISNA(VLOOKUP(L7,Inscrits!$A$2:$C$35,3,FALSE)),"","("&amp;(VLOOKUP(L7,Inscrits!$A$2:$C$35,3,FALSE))&amp;")")="()","",IF(ISNA(VLOOKUP(L7,Inscrits!$A$2:$C$35,3,FALSE)),"","("&amp;(VLOOKUP(L7,Inscrits!$A$2:$C$35,3,FALSE))&amp;")"))</f>
        <v>(NC)</v>
      </c>
      <c r="O7" s="94"/>
      <c r="P7" s="95"/>
      <c r="Q7" s="88"/>
      <c r="R7" s="88"/>
      <c r="S7" s="87"/>
      <c r="T7" s="118"/>
      <c r="U7" s="90"/>
      <c r="V7" s="90"/>
      <c r="W7" s="91"/>
      <c r="Y7" s="84">
        <v>7</v>
      </c>
      <c r="Z7" s="110" t="str">
        <f>IF(F6="","",IF(F6=J4,J8,J4))</f>
        <v/>
      </c>
      <c r="AB7" s="111" t="str">
        <f>M9</f>
        <v>BONILLA JONATAN</v>
      </c>
      <c r="AC7" s="112">
        <f>IF(AB7=M9,IF(O7="F","",O9),0)</f>
        <v>0</v>
      </c>
      <c r="AD7" s="112">
        <f>IF(AB7=M9,IF(O9="F","",O7),0)</f>
        <v>0</v>
      </c>
      <c r="AE7" s="113">
        <f>IF(AB7=Q8,IF(S4="F","",S8),0)</f>
        <v>0</v>
      </c>
      <c r="AF7" s="113">
        <f>IF(AB7=Q8,IF(S8="F","",S4),0)</f>
        <v>0</v>
      </c>
      <c r="AG7" s="112">
        <f>IF(AB7=J8,IF(I4="F","",I8),0)</f>
        <v>0</v>
      </c>
      <c r="AH7" s="112">
        <f>IF(AB7=J8,IF(I8="F","",I4),0)</f>
        <v>0</v>
      </c>
      <c r="AI7" s="113">
        <f>IF(AB7=F6,IF(E10="F","",E6),0)</f>
        <v>0</v>
      </c>
      <c r="AJ7" s="113">
        <f>IF(AB7=F6,IF(E6="F","",E10),0)</f>
        <v>0</v>
      </c>
      <c r="AK7" s="112">
        <f>IF(AB7=F20,IF(E16="F","",E20),0)</f>
        <v>0</v>
      </c>
      <c r="AL7" s="112">
        <f>IF(AB7=F20,IF(E20="F","",E16),0)</f>
        <v>0</v>
      </c>
      <c r="AM7" s="114">
        <f t="shared" si="0"/>
        <v>0</v>
      </c>
      <c r="AN7" s="114">
        <f t="shared" si="0"/>
        <v>0</v>
      </c>
      <c r="AO7" s="110">
        <f>AM7-AN7</f>
        <v>0</v>
      </c>
      <c r="AQ7" s="98"/>
      <c r="AR7" s="120" t="str">
        <f>Z15</f>
        <v/>
      </c>
      <c r="AS7" s="121" t="str">
        <f>IF(AR7="","",(VLOOKUP(AR7,AB4:AO17,14,FALSE)))</f>
        <v/>
      </c>
      <c r="AT7" s="101"/>
    </row>
    <row r="8" spans="1:46" ht="30" customHeight="1" thickBot="1" x14ac:dyDescent="0.25">
      <c r="A8" s="218" t="s">
        <v>60</v>
      </c>
      <c r="B8" s="215" t="str">
        <f>IF(OR(E6="F",E6="A"),F10,IF(OR(E10="F",E10="A"),F6,IF(E6=E10,"",(IF(E6&gt;E10,F6,F10)))))</f>
        <v/>
      </c>
      <c r="C8" s="125" t="str">
        <f>IF(OR(E6="F",E6="A"),G10,IF(OR(E10="F",E10="A"),G6,IF(E6=E10,"",(IF(E6&gt;E10,G6,G10)))))</f>
        <v/>
      </c>
      <c r="D8" s="90"/>
      <c r="E8" s="117"/>
      <c r="F8" s="104" t="s">
        <v>100</v>
      </c>
      <c r="G8" s="105"/>
      <c r="H8" s="102"/>
      <c r="I8" s="196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3"/>
      <c r="M8" s="104" t="s">
        <v>93</v>
      </c>
      <c r="N8" s="105"/>
      <c r="O8" s="106"/>
      <c r="P8" s="126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8"/>
      <c r="T8" s="109"/>
      <c r="U8" s="90"/>
      <c r="V8" s="90"/>
      <c r="W8" s="91"/>
      <c r="AQ8" s="127"/>
      <c r="AR8" s="128"/>
      <c r="AS8" s="128"/>
      <c r="AT8" s="129"/>
    </row>
    <row r="9" spans="1:46" ht="30" customHeight="1" x14ac:dyDescent="0.2">
      <c r="A9" s="86"/>
      <c r="B9" s="90"/>
      <c r="C9" s="90"/>
      <c r="D9" s="90"/>
      <c r="E9" s="117"/>
      <c r="F9" s="88"/>
      <c r="G9" s="88"/>
      <c r="H9" s="88"/>
      <c r="I9" s="87"/>
      <c r="J9" s="92"/>
      <c r="K9" s="88" t="s">
        <v>9</v>
      </c>
      <c r="L9" s="93">
        <v>16</v>
      </c>
      <c r="M9" s="70" t="str">
        <f>IF(IF(ISNA(VLOOKUP(L9,Inscrits!$A$2:$C$35,2,FALSE)),"",VLOOKUP(L9,Inscrits!$A$2:$C$35,2,FALSE))=0,"",IF(ISNA(VLOOKUP(L9,Inscrits!$A$2:$C$35,2,FALSE)),"",VLOOKUP(L9,Inscrits!$A$2:$C$35,2,FALSE)))</f>
        <v>BONILLA JONATAN</v>
      </c>
      <c r="N9" s="71" t="str">
        <f>IF(IF(ISNA(VLOOKUP(L9,Inscrits!$A$2:$C$35,3,FALSE)),"","("&amp;(VLOOKUP(L9,Inscrits!$A$2:$C$35,3,FALSE))&amp;")")="()","",IF(ISNA(VLOOKUP(L9,Inscrits!$A$2:$C$35,3,FALSE)),"","("&amp;(VLOOKUP(L9,Inscrits!$A$2:$C$35,3,FALSE))&amp;")"))</f>
        <v>(NC)</v>
      </c>
      <c r="O9" s="94"/>
      <c r="P9" s="95"/>
      <c r="Q9" s="96" t="s">
        <v>10</v>
      </c>
      <c r="R9" s="88"/>
      <c r="S9" s="87"/>
      <c r="T9" s="90"/>
      <c r="U9" s="90"/>
      <c r="V9" s="90"/>
      <c r="W9" s="91"/>
    </row>
    <row r="10" spans="1:46" ht="30" customHeight="1" x14ac:dyDescent="0.2">
      <c r="A10" s="86"/>
      <c r="B10" s="90"/>
      <c r="C10" s="90"/>
      <c r="D10" s="122"/>
      <c r="E10" s="103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8"/>
      <c r="I10" s="87"/>
      <c r="J10" s="88"/>
      <c r="K10" s="88"/>
      <c r="L10" s="93"/>
      <c r="M10" s="88"/>
      <c r="N10" s="88"/>
      <c r="O10" s="87"/>
      <c r="P10" s="88"/>
      <c r="Q10" s="88"/>
      <c r="R10" s="88"/>
      <c r="S10" s="87"/>
      <c r="T10" s="90"/>
      <c r="W10" s="91"/>
    </row>
    <row r="11" spans="1:46" ht="30" customHeight="1" thickBot="1" x14ac:dyDescent="0.25">
      <c r="A11" s="86"/>
      <c r="B11" s="90"/>
      <c r="C11" s="90"/>
      <c r="D11" s="90"/>
      <c r="E11" s="87"/>
      <c r="F11" s="92"/>
      <c r="G11" s="88" t="s">
        <v>32</v>
      </c>
      <c r="H11" s="88"/>
      <c r="I11" s="87"/>
      <c r="J11" s="88"/>
      <c r="K11" s="88"/>
      <c r="L11" s="93"/>
      <c r="M11" s="88"/>
      <c r="N11" s="88"/>
      <c r="O11" s="87"/>
      <c r="P11" s="88"/>
      <c r="Q11" s="88"/>
      <c r="R11" s="88"/>
      <c r="S11" s="87"/>
      <c r="T11" s="90"/>
      <c r="U11" s="233" t="s">
        <v>36</v>
      </c>
      <c r="V11" s="234"/>
      <c r="W11" s="91"/>
    </row>
    <row r="12" spans="1:46" ht="30" customHeight="1" x14ac:dyDescent="0.2">
      <c r="A12" s="86"/>
      <c r="E12" s="87"/>
      <c r="F12" s="88"/>
      <c r="G12" s="88"/>
      <c r="H12" s="88"/>
      <c r="I12" s="87"/>
      <c r="J12" s="88"/>
      <c r="K12" s="88"/>
      <c r="L12" s="93"/>
      <c r="M12" s="88"/>
      <c r="N12" s="88"/>
      <c r="O12" s="87"/>
      <c r="P12" s="88"/>
      <c r="Q12" s="88"/>
      <c r="R12" s="88"/>
      <c r="S12" s="87"/>
      <c r="T12" s="90"/>
      <c r="U12" s="90"/>
      <c r="V12" s="90"/>
      <c r="W12" s="91"/>
      <c r="AQ12" s="236" t="s">
        <v>37</v>
      </c>
      <c r="AR12" s="237"/>
      <c r="AS12" s="237"/>
      <c r="AT12" s="238"/>
    </row>
    <row r="13" spans="1:46" ht="30" customHeight="1" thickBot="1" x14ac:dyDescent="0.25">
      <c r="A13" s="86"/>
      <c r="B13" s="233" t="s">
        <v>36</v>
      </c>
      <c r="C13" s="234"/>
      <c r="E13" s="87"/>
      <c r="F13" s="88"/>
      <c r="G13" s="88"/>
      <c r="H13" s="88"/>
      <c r="I13" s="87"/>
      <c r="J13" s="92"/>
      <c r="K13" s="92" t="s">
        <v>11</v>
      </c>
      <c r="L13" s="93">
        <v>15</v>
      </c>
      <c r="M13" s="70" t="str">
        <f>IF(IF(ISNA(VLOOKUP(L13,Inscrits!$A$2:$C$35,2,FALSE)),"",VLOOKUP(L13,Inscrits!$A$2:$C$35,2,FALSE))=0,"",IF(ISNA(VLOOKUP(L13,Inscrits!$A$2:$C$35,2,FALSE)),"",VLOOKUP(L13,Inscrits!$A$2:$C$35,2,FALSE)))</f>
        <v>TOUFIKI MOUNIR</v>
      </c>
      <c r="N13" s="71" t="str">
        <f>IF(IF(ISNA(VLOOKUP(L13,Inscrits!$A$2:$C$35,3,FALSE)),"","("&amp;(VLOOKUP(L13,Inscrits!$A$2:$C$35,3,FALSE))&amp;")")="()","",IF(ISNA(VLOOKUP(L13,Inscrits!$A$2:$C$35,3,FALSE)),"","("&amp;(VLOOKUP(L13,Inscrits!$A$2:$C$35,3,FALSE))&amp;")"))</f>
        <v>(NC)</v>
      </c>
      <c r="O13" s="94"/>
      <c r="P13" s="95"/>
      <c r="Q13" s="96" t="s">
        <v>7</v>
      </c>
      <c r="R13" s="88"/>
      <c r="S13" s="87"/>
      <c r="T13" s="90"/>
      <c r="U13" s="90"/>
      <c r="V13" s="90"/>
      <c r="W13" s="91"/>
      <c r="AC13" s="97" t="s">
        <v>2</v>
      </c>
      <c r="AD13" s="97" t="s">
        <v>3</v>
      </c>
      <c r="AE13" s="97" t="s">
        <v>2</v>
      </c>
      <c r="AF13" s="97" t="s">
        <v>3</v>
      </c>
      <c r="AG13" s="97" t="s">
        <v>2</v>
      </c>
      <c r="AH13" s="97" t="s">
        <v>3</v>
      </c>
      <c r="AI13" s="97" t="s">
        <v>2</v>
      </c>
      <c r="AJ13" s="97" t="s">
        <v>3</v>
      </c>
      <c r="AK13" s="97" t="s">
        <v>2</v>
      </c>
      <c r="AL13" s="97" t="s">
        <v>3</v>
      </c>
      <c r="AM13" s="97" t="s">
        <v>2</v>
      </c>
      <c r="AN13" s="97" t="s">
        <v>3</v>
      </c>
      <c r="AO13" s="97" t="s">
        <v>4</v>
      </c>
      <c r="AQ13" s="130"/>
      <c r="AR13" s="131" t="s">
        <v>5</v>
      </c>
      <c r="AS13" s="132" t="s">
        <v>4</v>
      </c>
      <c r="AT13" s="133"/>
    </row>
    <row r="14" spans="1:46" ht="30" customHeight="1" thickTop="1" x14ac:dyDescent="0.2">
      <c r="A14" s="86"/>
      <c r="E14" s="87"/>
      <c r="F14" s="88"/>
      <c r="G14" s="88"/>
      <c r="H14" s="102"/>
      <c r="I14" s="196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3"/>
      <c r="M14" s="104" t="s">
        <v>94</v>
      </c>
      <c r="N14" s="105"/>
      <c r="O14" s="106"/>
      <c r="P14" s="107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8"/>
      <c r="T14" s="109"/>
      <c r="U14" s="90"/>
      <c r="V14" s="90"/>
      <c r="W14" s="91"/>
      <c r="Y14" s="84">
        <v>2</v>
      </c>
      <c r="Z14" s="110" t="str">
        <f>IF(U16="","",IF(U16=Q14,Q14,Q18))</f>
        <v/>
      </c>
      <c r="AB14" s="111" t="str">
        <f>M13</f>
        <v>TOUFIKI MOUNIR</v>
      </c>
      <c r="AC14" s="112">
        <f>IF(AB14=M13,IF(O15="F","",O13),0)</f>
        <v>0</v>
      </c>
      <c r="AD14" s="112">
        <f>IF(AB14=M13,IF(O13="F","",O15),0)</f>
        <v>0</v>
      </c>
      <c r="AE14" s="113">
        <f>IF(AB14=Q14,IF(S18="F","",S14),0)</f>
        <v>0</v>
      </c>
      <c r="AF14" s="113">
        <f>IF(AB14=Q14,IF(S14="F","",S18),0)</f>
        <v>0</v>
      </c>
      <c r="AG14" s="112">
        <f>IF(AB14=J14,IF(I18="F","",I14),0)</f>
        <v>0</v>
      </c>
      <c r="AH14" s="112">
        <f>IF(AB14=J14,IF(I14="F","",I18),0)</f>
        <v>0</v>
      </c>
      <c r="AI14" s="113">
        <f>IF(AB14=F16,IF(E20="F","",E16),0)</f>
        <v>0</v>
      </c>
      <c r="AJ14" s="113">
        <f>IF(AB14=F16,IF(E16="F","",E20),0)</f>
        <v>0</v>
      </c>
      <c r="AK14" s="112">
        <f>IF(AB14=F10,IF(E6="F","",E10),0)</f>
        <v>0</v>
      </c>
      <c r="AL14" s="112">
        <f>IF(AB14=F10,IF(E10="F","",E6),0)</f>
        <v>0</v>
      </c>
      <c r="AM14" s="114">
        <f t="shared" ref="AM14:AN17" si="1">SUM(AC14,AE14,AG14,AI14,AK14)</f>
        <v>0</v>
      </c>
      <c r="AN14" s="114">
        <f t="shared" si="1"/>
        <v>0</v>
      </c>
      <c r="AO14" s="110">
        <f>AM14-AN14</f>
        <v>0</v>
      </c>
      <c r="AQ14" s="130"/>
      <c r="AR14" s="115" t="str">
        <f>Z6</f>
        <v/>
      </c>
      <c r="AS14" s="116" t="str">
        <f>IF(AR14="","",(VLOOKUP(AR14,AB4:AO17,14,FALSE)))</f>
        <v/>
      </c>
      <c r="AT14" s="133"/>
    </row>
    <row r="15" spans="1:46" ht="30" customHeight="1" thickBot="1" x14ac:dyDescent="0.25">
      <c r="A15" s="86"/>
      <c r="B15" s="90"/>
      <c r="C15" s="90"/>
      <c r="D15" s="90"/>
      <c r="E15" s="87"/>
      <c r="F15" s="92"/>
      <c r="G15" s="88" t="s">
        <v>31</v>
      </c>
      <c r="H15" s="88"/>
      <c r="I15" s="117"/>
      <c r="J15" s="88"/>
      <c r="K15" s="88"/>
      <c r="L15" s="93">
        <v>26</v>
      </c>
      <c r="M15" s="70" t="str">
        <f>IF(IF(ISNA(VLOOKUP(L15,Inscrits!$A$2:$C$35,2,FALSE)),"",VLOOKUP(L15,Inscrits!$A$2:$C$35,2,FALSE))=0,"",IF(ISNA(VLOOKUP(L15,Inscrits!$A$2:$C$35,2,FALSE)),"",VLOOKUP(L15,Inscrits!$A$2:$C$35,2,FALSE)))</f>
        <v>MARINEAU DELPHINE</v>
      </c>
      <c r="N15" s="71" t="str">
        <f>IF(IF(ISNA(VLOOKUP(L15,Inscrits!$A$2:$C$35,3,FALSE)),"","("&amp;(VLOOKUP(L15,Inscrits!$A$2:$C$35,3,FALSE))&amp;")")="()","",IF(ISNA(VLOOKUP(L15,Inscrits!$A$2:$C$35,3,FALSE)),"","("&amp;(VLOOKUP(L15,Inscrits!$A$2:$C$35,3,FALSE))&amp;")"))</f>
        <v>(NC)</v>
      </c>
      <c r="O15" s="94"/>
      <c r="P15" s="95"/>
      <c r="Q15" s="88"/>
      <c r="R15" s="88"/>
      <c r="S15" s="87"/>
      <c r="T15" s="118"/>
      <c r="U15" s="119" t="s">
        <v>29</v>
      </c>
      <c r="V15" s="90"/>
      <c r="W15" s="91"/>
      <c r="Y15" s="84">
        <v>4</v>
      </c>
      <c r="Z15" s="110" t="str">
        <f>IF(B18="","",IF(B18=F16,F16,F20))</f>
        <v/>
      </c>
      <c r="AB15" s="111" t="str">
        <f>M15</f>
        <v>MARINEAU DELPHINE</v>
      </c>
      <c r="AC15" s="112">
        <f>IF(AB15=M15,IF(O13="F","",O15),0)</f>
        <v>0</v>
      </c>
      <c r="AD15" s="112">
        <f>IF(AB15=M15,IF(O15="F","",O13),0)</f>
        <v>0</v>
      </c>
      <c r="AE15" s="113">
        <f>IF(AB15=Q14,IF(S18="F","",S14),0)</f>
        <v>0</v>
      </c>
      <c r="AF15" s="113">
        <f>IF(AB15=Q14,IF(S14="F","",S18),0)</f>
        <v>0</v>
      </c>
      <c r="AG15" s="112">
        <f>IF(AB15=J14,IF(I18="F","",I14),0)</f>
        <v>0</v>
      </c>
      <c r="AH15" s="112">
        <f>IF(AB15=J14,IF(I14="F","",I18),0)</f>
        <v>0</v>
      </c>
      <c r="AI15" s="113">
        <f>IF(AB15=F16,IF(E20="F","",E16),0)</f>
        <v>0</v>
      </c>
      <c r="AJ15" s="113">
        <f>IF(AB15=F16,IF(E16="F","",E20),0)</f>
        <v>0</v>
      </c>
      <c r="AK15" s="112">
        <f>IF(AB15=F10,IF(E6="F","",E10),0)</f>
        <v>0</v>
      </c>
      <c r="AL15" s="112">
        <f>IF(AB15=F10,IF(E10="F","",E6),0)</f>
        <v>0</v>
      </c>
      <c r="AM15" s="114">
        <f t="shared" si="1"/>
        <v>0</v>
      </c>
      <c r="AN15" s="114">
        <f t="shared" si="1"/>
        <v>0</v>
      </c>
      <c r="AO15" s="110">
        <f>AM15-AN15</f>
        <v>0</v>
      </c>
      <c r="AQ15" s="130"/>
      <c r="AR15" s="120" t="str">
        <f>Z16</f>
        <v/>
      </c>
      <c r="AS15" s="121" t="str">
        <f>IF(AR15="","",(VLOOKUP(AR15,AB4:AO17,14,FALSE)))</f>
        <v/>
      </c>
      <c r="AT15" s="133"/>
    </row>
    <row r="16" spans="1:46" ht="30" customHeight="1" thickBot="1" x14ac:dyDescent="0.25">
      <c r="A16" s="86"/>
      <c r="B16" s="90"/>
      <c r="C16" s="90"/>
      <c r="D16" s="122"/>
      <c r="E16" s="103"/>
      <c r="F16" s="70" t="str">
        <f>J14</f>
        <v/>
      </c>
      <c r="G16" s="71" t="str">
        <f>K14</f>
        <v/>
      </c>
      <c r="H16" s="88"/>
      <c r="I16" s="117"/>
      <c r="J16" s="104" t="s">
        <v>99</v>
      </c>
      <c r="K16" s="105"/>
      <c r="L16" s="93"/>
      <c r="M16" s="88"/>
      <c r="N16" s="88"/>
      <c r="O16" s="87"/>
      <c r="P16" s="88"/>
      <c r="Q16" s="104" t="s">
        <v>97</v>
      </c>
      <c r="R16" s="105"/>
      <c r="S16" s="87"/>
      <c r="T16" s="123"/>
      <c r="U16" s="70" t="str">
        <f>IF(OR(S14="F",S14="A"),Q18,IF(OR(S18="F",S18="A"),Q14,IF(S14=S18,"",(IF(S14&gt;S18,Q14,Q18)))))</f>
        <v/>
      </c>
      <c r="V16" s="214" t="str">
        <f>IF(OR(S14="F",S14="A"),R18,IF(OR(S18="F",S18="A"),R14,IF(S14=S18,"",(IF(S14&gt;S18,R14,R18)))))</f>
        <v/>
      </c>
      <c r="W16" s="217" t="s">
        <v>3</v>
      </c>
      <c r="Y16" s="84">
        <v>6</v>
      </c>
      <c r="Z16" s="110" t="str">
        <f>IF(B18="","",IF(B18=F16,F20,F16))</f>
        <v/>
      </c>
      <c r="AB16" s="111">
        <f>M17</f>
        <v>0</v>
      </c>
      <c r="AC16" s="112">
        <f>IF(AB16=M17,IF(O19="F","",O17),0)</f>
        <v>0</v>
      </c>
      <c r="AD16" s="112">
        <f>IF(AB16=M17,IF(O17="F","",O19),0)</f>
        <v>0</v>
      </c>
      <c r="AE16" s="113">
        <f>IF(AB16=Q18,IF(S14="F","",S18),0)</f>
        <v>0</v>
      </c>
      <c r="AF16" s="113">
        <f>IF(AB16=Q18,IF(S18="F","",S14),0)</f>
        <v>0</v>
      </c>
      <c r="AG16" s="112">
        <f>IF(AB16=J18,IF(I14="F","",I18),0)</f>
        <v>0</v>
      </c>
      <c r="AH16" s="112">
        <f>IF(AB16=J18,IF(I18="F","",I14),0)</f>
        <v>0</v>
      </c>
      <c r="AI16" s="113">
        <f>IF(AB16=F16,IF(E20="F","",E16),0)</f>
        <v>0</v>
      </c>
      <c r="AJ16" s="113">
        <f>IF(AB16=F16,IF(E16="F","",E20),0)</f>
        <v>0</v>
      </c>
      <c r="AK16" s="112">
        <f>IF(AB16=F10,IF(E6="F","",E10),0)</f>
        <v>0</v>
      </c>
      <c r="AL16" s="112">
        <f>IF(AB16=F10,IF(E10="F","",E6),0)</f>
        <v>0</v>
      </c>
      <c r="AM16" s="114">
        <f t="shared" si="1"/>
        <v>0</v>
      </c>
      <c r="AN16" s="114">
        <f t="shared" si="1"/>
        <v>0</v>
      </c>
      <c r="AO16" s="110">
        <f>AM16-AN16</f>
        <v>0</v>
      </c>
      <c r="AQ16" s="130"/>
      <c r="AR16" s="194"/>
      <c r="AS16" s="195"/>
      <c r="AT16" s="133"/>
    </row>
    <row r="17" spans="1:46" ht="30" customHeight="1" thickBot="1" x14ac:dyDescent="0.25">
      <c r="A17" s="86"/>
      <c r="B17" s="124"/>
      <c r="C17" s="90" t="s">
        <v>35</v>
      </c>
      <c r="D17" s="90"/>
      <c r="E17" s="117"/>
      <c r="F17" s="88"/>
      <c r="G17" s="88"/>
      <c r="H17" s="88"/>
      <c r="I17" s="117"/>
      <c r="J17" s="88"/>
      <c r="K17" s="88"/>
      <c r="L17" s="93"/>
      <c r="M17" s="198"/>
      <c r="N17" s="199"/>
      <c r="O17" s="197"/>
      <c r="P17" s="95"/>
      <c r="Q17" s="88"/>
      <c r="R17" s="88"/>
      <c r="S17" s="87"/>
      <c r="T17" s="118"/>
      <c r="U17" s="90"/>
      <c r="V17" s="90"/>
      <c r="W17" s="91"/>
      <c r="Y17" s="84">
        <v>8</v>
      </c>
      <c r="Z17" s="110" t="str">
        <f>IF(F16="","",IF(F16=J14,J18,J14))</f>
        <v/>
      </c>
      <c r="AB17" s="111" t="str">
        <f>M19</f>
        <v>JACQUIER JEAN BAPTISTE</v>
      </c>
      <c r="AC17" s="112">
        <f>IF(AB17=M19,IF(O17="F","",O19),0)</f>
        <v>0</v>
      </c>
      <c r="AD17" s="112">
        <f>IF(AB17=M19,IF(O19="F","",O17),0)</f>
        <v>0</v>
      </c>
      <c r="AE17" s="113">
        <f>IF(AB17=Q18,IF(S14="F","",S18),0)</f>
        <v>0</v>
      </c>
      <c r="AF17" s="113">
        <f>IF(AB17=Q18,IF(S18="F","",S14),0)</f>
        <v>0</v>
      </c>
      <c r="AG17" s="112">
        <f>IF(AB17=J18,IF(I14="F","",I18),0)</f>
        <v>0</v>
      </c>
      <c r="AH17" s="112">
        <f>IF(AB17=J18,IF(I18="F","",I14),0)</f>
        <v>0</v>
      </c>
      <c r="AI17" s="113">
        <f>IF(AB17=F16,IF(E20="F","",E16),0)</f>
        <v>0</v>
      </c>
      <c r="AJ17" s="113">
        <f>IF(AB17=F16,IF(E16="F","",E20),0)</f>
        <v>0</v>
      </c>
      <c r="AK17" s="112">
        <f>IF(AB17=F10,IF(E6="F","",E10),0)</f>
        <v>0</v>
      </c>
      <c r="AL17" s="112">
        <f>IF(AB17=F10,IF(E10="F","",E6),0)</f>
        <v>0</v>
      </c>
      <c r="AM17" s="114">
        <f t="shared" si="1"/>
        <v>0</v>
      </c>
      <c r="AN17" s="114">
        <f t="shared" si="1"/>
        <v>0</v>
      </c>
      <c r="AO17" s="110">
        <f>AM17-AN17</f>
        <v>0</v>
      </c>
      <c r="AQ17" s="130"/>
      <c r="AR17" s="194"/>
      <c r="AS17" s="195"/>
      <c r="AT17" s="133"/>
    </row>
    <row r="18" spans="1:46" ht="30" customHeight="1" thickBot="1" x14ac:dyDescent="0.25">
      <c r="A18" s="218" t="s">
        <v>61</v>
      </c>
      <c r="B18" s="215" t="str">
        <f>IF(OR(E16="F",E16="A"),F20,IF(OR(E20="F",E20="A"),F16,IF(E16=E20,"",(IF(E16&gt;E20,F16,F20)))))</f>
        <v/>
      </c>
      <c r="C18" s="125" t="str">
        <f>IF(OR(E16="F",E16="A"),G20,IF(OR(E20="F",E20="A"),G16,IF(E16=E20,"",(IF(E16&gt;E20,G16,G20)))))</f>
        <v/>
      </c>
      <c r="D18" s="90"/>
      <c r="E18" s="117"/>
      <c r="F18" s="104" t="s">
        <v>101</v>
      </c>
      <c r="G18" s="105"/>
      <c r="H18" s="102"/>
      <c r="I18" s="196"/>
      <c r="J18" s="198"/>
      <c r="K18" s="199"/>
      <c r="L18" s="93"/>
      <c r="M18" s="104" t="s">
        <v>95</v>
      </c>
      <c r="N18" s="105"/>
      <c r="O18" s="106"/>
      <c r="P18" s="126"/>
      <c r="Q18" s="70" t="str">
        <f>M19</f>
        <v>JACQUIER JEAN BAPTISTE</v>
      </c>
      <c r="R18" s="71" t="str">
        <f>N19</f>
        <v>(NC)</v>
      </c>
      <c r="S18" s="108"/>
      <c r="T18" s="109"/>
      <c r="U18" s="90"/>
      <c r="V18" s="90"/>
      <c r="W18" s="91"/>
      <c r="AQ18" s="134"/>
      <c r="AR18" s="135"/>
      <c r="AS18" s="135"/>
      <c r="AT18" s="136"/>
    </row>
    <row r="19" spans="1:46" ht="30" customHeight="1" x14ac:dyDescent="0.2">
      <c r="A19" s="86"/>
      <c r="B19" s="90"/>
      <c r="C19" s="90"/>
      <c r="D19" s="90"/>
      <c r="E19" s="117"/>
      <c r="F19" s="88"/>
      <c r="G19" s="88"/>
      <c r="H19" s="88"/>
      <c r="I19" s="87"/>
      <c r="J19" s="92"/>
      <c r="K19" s="88" t="s">
        <v>28</v>
      </c>
      <c r="L19" s="93">
        <v>6</v>
      </c>
      <c r="M19" s="70" t="str">
        <f>IF(IF(ISNA(VLOOKUP(L19,Inscrits!$A$2:$C$35,2,FALSE)),"",VLOOKUP(L19,Inscrits!$A$2:$C$35,2,FALSE))=0,"",IF(ISNA(VLOOKUP(L19,Inscrits!$A$2:$C$35,2,FALSE)),"",VLOOKUP(L19,Inscrits!$A$2:$C$35,2,FALSE)))</f>
        <v>JACQUIER JEAN BAPTISTE</v>
      </c>
      <c r="N19" s="71" t="str">
        <f>IF(IF(ISNA(VLOOKUP(L19,Inscrits!$A$2:$C$35,3,FALSE)),"","("&amp;(VLOOKUP(L19,Inscrits!$A$2:$C$35,3,FALSE))&amp;")")="()","",IF(ISNA(VLOOKUP(L19,Inscrits!$A$2:$C$35,3,FALSE)),"","("&amp;(VLOOKUP(L19,Inscrits!$A$2:$C$35,3,FALSE))&amp;")"))</f>
        <v>(NC)</v>
      </c>
      <c r="O19" s="197"/>
      <c r="P19" s="95"/>
      <c r="Q19" s="96" t="s">
        <v>6</v>
      </c>
      <c r="R19" s="88"/>
      <c r="S19" s="87"/>
      <c r="T19" s="90"/>
      <c r="U19" s="90"/>
      <c r="V19" s="90"/>
      <c r="W19" s="91"/>
    </row>
    <row r="20" spans="1:46" ht="30" customHeight="1" x14ac:dyDescent="0.2">
      <c r="A20" s="86"/>
      <c r="B20" s="90"/>
      <c r="C20" s="90"/>
      <c r="D20" s="122"/>
      <c r="E20" s="103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8"/>
      <c r="I20" s="87"/>
      <c r="J20" s="88"/>
      <c r="K20" s="88"/>
      <c r="L20" s="93"/>
      <c r="M20" s="88"/>
      <c r="N20" s="88"/>
      <c r="O20" s="87"/>
      <c r="P20" s="88"/>
      <c r="Q20" s="88"/>
      <c r="R20" s="88"/>
      <c r="S20" s="87"/>
      <c r="T20" s="90"/>
      <c r="U20" s="90"/>
      <c r="V20" s="90"/>
      <c r="W20" s="91"/>
    </row>
    <row r="21" spans="1:46" ht="30" customHeight="1" x14ac:dyDescent="0.2">
      <c r="A21" s="86"/>
      <c r="B21" s="90"/>
      <c r="C21" s="90"/>
      <c r="D21" s="90"/>
      <c r="E21" s="87"/>
      <c r="F21" s="92"/>
      <c r="G21" s="88" t="s">
        <v>33</v>
      </c>
      <c r="H21" s="88"/>
      <c r="I21" s="87"/>
      <c r="J21" s="232"/>
      <c r="K21" s="232"/>
      <c r="L21" s="232"/>
      <c r="M21" s="232"/>
      <c r="N21" s="232"/>
      <c r="O21" s="232"/>
      <c r="P21" s="232"/>
      <c r="Q21" s="232"/>
      <c r="R21" s="232"/>
      <c r="S21" s="87"/>
      <c r="T21" s="90"/>
      <c r="U21" s="90"/>
      <c r="V21" s="90"/>
      <c r="W21" s="91"/>
    </row>
    <row r="22" spans="1:46" ht="30" customHeight="1" thickBot="1" x14ac:dyDescent="0.3">
      <c r="A22" s="137"/>
      <c r="B22" s="138"/>
      <c r="C22" s="138"/>
      <c r="D22" s="138"/>
      <c r="E22" s="139"/>
      <c r="F22" s="140"/>
      <c r="G22" s="140"/>
      <c r="H22" s="140"/>
      <c r="I22" s="139"/>
      <c r="J22" s="140"/>
      <c r="K22" s="140"/>
      <c r="L22" s="141"/>
      <c r="M22" s="140"/>
      <c r="N22" s="140"/>
      <c r="O22" s="139"/>
      <c r="P22" s="140"/>
      <c r="Q22" s="140"/>
      <c r="R22" s="140"/>
      <c r="S22" s="139"/>
      <c r="T22" s="138"/>
      <c r="U22" s="138"/>
      <c r="V22" s="138"/>
      <c r="W22" s="142"/>
    </row>
    <row r="23" spans="1:46" ht="30.95" customHeight="1" thickTop="1" x14ac:dyDescent="0.2"/>
    <row r="24" spans="1:46" ht="14.1" customHeight="1" x14ac:dyDescent="0.2">
      <c r="M24" s="88"/>
      <c r="N24" s="88"/>
    </row>
  </sheetData>
  <mergeCells count="6">
    <mergeCell ref="B13:C13"/>
    <mergeCell ref="U11:V11"/>
    <mergeCell ref="J21:R21"/>
    <mergeCell ref="J1:R1"/>
    <mergeCell ref="AQ2:AT2"/>
    <mergeCell ref="AQ12:AT12"/>
  </mergeCells>
  <phoneticPr fontId="0" type="noConversion"/>
  <conditionalFormatting sqref="F6:G6">
    <cfRule type="expression" dxfId="104" priority="1" stopIfTrue="1">
      <formula>AND(($F$6=$B$8),($F$6&lt;&gt;""))</formula>
    </cfRule>
    <cfRule type="expression" priority="2" stopIfTrue="1">
      <formula>$F$10=$B$8</formula>
    </cfRule>
    <cfRule type="expression" dxfId="103" priority="3" stopIfTrue="1">
      <formula>AND(($G$8&lt;&gt;""),($F$6&lt;&gt;""))</formula>
    </cfRule>
  </conditionalFormatting>
  <conditionalFormatting sqref="F10:G10">
    <cfRule type="expression" dxfId="102" priority="4" stopIfTrue="1">
      <formula>AND(($F$10=$B$8),($F$10&lt;&gt;""))</formula>
    </cfRule>
    <cfRule type="expression" priority="5" stopIfTrue="1">
      <formula>$F$6=$B$8</formula>
    </cfRule>
    <cfRule type="expression" dxfId="101" priority="6" stopIfTrue="1">
      <formula>AND(($G$8&lt;&gt;""),($F$10&lt;&gt;""))</formula>
    </cfRule>
  </conditionalFormatting>
  <conditionalFormatting sqref="F16:G16">
    <cfRule type="expression" dxfId="100" priority="7" stopIfTrue="1">
      <formula>AND(($F$16=$B$18),($F$16&lt;&gt;""))</formula>
    </cfRule>
    <cfRule type="expression" priority="8" stopIfTrue="1">
      <formula>$F$20=$B$18</formula>
    </cfRule>
    <cfRule type="expression" dxfId="99" priority="9" stopIfTrue="1">
      <formula>AND(($G$18&lt;&gt;""),($F$16&lt;&gt;""))</formula>
    </cfRule>
  </conditionalFormatting>
  <conditionalFormatting sqref="F20:G20">
    <cfRule type="expression" dxfId="98" priority="10" stopIfTrue="1">
      <formula>AND(($F$20=$B$18),($F$20&lt;&gt;""))</formula>
    </cfRule>
    <cfRule type="expression" priority="11" stopIfTrue="1">
      <formula>$F$16=$B$18</formula>
    </cfRule>
    <cfRule type="expression" dxfId="97" priority="12" stopIfTrue="1">
      <formula>AND(($G$18&lt;&gt;""),($F$20&lt;&gt;""))</formula>
    </cfRule>
  </conditionalFormatting>
  <conditionalFormatting sqref="Q4:R4">
    <cfRule type="expression" dxfId="96" priority="13" stopIfTrue="1">
      <formula>AND(($Q$4=$U$6),($Q$4&lt;&gt;""))</formula>
    </cfRule>
    <cfRule type="expression" priority="14" stopIfTrue="1">
      <formula>$Q$8=$U$6</formula>
    </cfRule>
    <cfRule type="expression" dxfId="95" priority="15" stopIfTrue="1">
      <formula>AND(($R$6&lt;&gt;""),($Q$4&lt;&gt;""))</formula>
    </cfRule>
  </conditionalFormatting>
  <conditionalFormatting sqref="Q8:R8">
    <cfRule type="expression" dxfId="94" priority="16" stopIfTrue="1">
      <formula>AND(($Q$8=$U$6),($Q$8&lt;&gt;""))</formula>
    </cfRule>
    <cfRule type="expression" priority="17" stopIfTrue="1">
      <formula>$Q$4=$U$6</formula>
    </cfRule>
    <cfRule type="expression" dxfId="93" priority="18" stopIfTrue="1">
      <formula>AND(($R$6&lt;&gt;""),($Q$8&lt;&gt;""))</formula>
    </cfRule>
  </conditionalFormatting>
  <conditionalFormatting sqref="Q14:R14">
    <cfRule type="expression" dxfId="92" priority="19" stopIfTrue="1">
      <formula>AND(($Q$14=$U$16),($Q$14&lt;&gt;""))</formula>
    </cfRule>
    <cfRule type="expression" priority="20" stopIfTrue="1">
      <formula>$Q$18=$U$16</formula>
    </cfRule>
    <cfRule type="expression" dxfId="91" priority="21" stopIfTrue="1">
      <formula>AND(($R$16&lt;&gt;""),($Q$14&lt;&gt;""))</formula>
    </cfRule>
  </conditionalFormatting>
  <conditionalFormatting sqref="Q18:R18">
    <cfRule type="expression" dxfId="90" priority="22" stopIfTrue="1">
      <formula>AND(($Q$18=$U$16),($Q$18&lt;&gt;""))</formula>
    </cfRule>
    <cfRule type="expression" priority="23" stopIfTrue="1">
      <formula>$Q$14=$U$16</formula>
    </cfRule>
    <cfRule type="expression" dxfId="89" priority="24" stopIfTrue="1">
      <formula>AND(($R$16&lt;&gt;""),($Q$18&lt;&gt;""))</formula>
    </cfRule>
  </conditionalFormatting>
  <conditionalFormatting sqref="M7:N7">
    <cfRule type="expression" dxfId="88" priority="25" stopIfTrue="1">
      <formula>AND(($M$7=$Q$8),($M$7&lt;&gt;""))</formula>
    </cfRule>
    <cfRule type="expression" priority="26" stopIfTrue="1">
      <formula>$M$9=$Q$8</formula>
    </cfRule>
    <cfRule type="expression" dxfId="87" priority="27" stopIfTrue="1">
      <formula>AND(($N$8&lt;&gt;""),($M$7&lt;&gt;""))</formula>
    </cfRule>
  </conditionalFormatting>
  <conditionalFormatting sqref="M9:N9">
    <cfRule type="expression" dxfId="86" priority="28" stopIfTrue="1">
      <formula>AND(($M$9=$Q$8),($M$9&lt;&gt;""))</formula>
    </cfRule>
    <cfRule type="expression" priority="29" stopIfTrue="1">
      <formula>$M$7=$Q$8</formula>
    </cfRule>
    <cfRule type="expression" dxfId="85" priority="30" stopIfTrue="1">
      <formula>AND(($N$8&lt;&gt;""),($M$9&lt;&gt;""))</formula>
    </cfRule>
  </conditionalFormatting>
  <conditionalFormatting sqref="M13:N13">
    <cfRule type="expression" dxfId="84" priority="31" stopIfTrue="1">
      <formula>AND(($M$13=$Q$14),($M$13&lt;&gt;""))</formula>
    </cfRule>
    <cfRule type="expression" priority="32" stopIfTrue="1">
      <formula>$M$15=$Q$14</formula>
    </cfRule>
    <cfRule type="expression" dxfId="83" priority="33" stopIfTrue="1">
      <formula>AND(($N$14&lt;&gt;""),($M$13&lt;&gt;""))</formula>
    </cfRule>
  </conditionalFormatting>
  <conditionalFormatting sqref="M15:N15">
    <cfRule type="expression" dxfId="82" priority="34" stopIfTrue="1">
      <formula>AND(($M$15=$Q$14),($M$15&lt;&gt;""))</formula>
    </cfRule>
    <cfRule type="expression" priority="35" stopIfTrue="1">
      <formula>$M$13=$Q$14</formula>
    </cfRule>
    <cfRule type="expression" dxfId="81" priority="36" stopIfTrue="1">
      <formula>AND(($N$14&lt;&gt;""),($M$15&lt;&gt;""))</formula>
    </cfRule>
  </conditionalFormatting>
  <conditionalFormatting sqref="S14 S8 S4 S18 E6 E10 O15 O13 O9 O7 E20 E16">
    <cfRule type="cellIs" dxfId="80" priority="37" stopIfTrue="1" operator="equal">
      <formula>"F"</formula>
    </cfRule>
    <cfRule type="cellIs" dxfId="79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35 joueurs)&amp;R&amp;"Comic Sans MS,Gras"&amp;20LIGUE FFB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K67"/>
  <sheetViews>
    <sheetView showGridLines="0" zoomScale="75" workbookViewId="0">
      <selection activeCell="F4" sqref="F4"/>
    </sheetView>
  </sheetViews>
  <sheetFormatPr baseColWidth="10" defaultRowHeight="19.5" x14ac:dyDescent="0.2"/>
  <cols>
    <col min="1" max="1" width="10.42578125" style="146" customWidth="1"/>
    <col min="2" max="2" width="24.7109375" style="144" customWidth="1"/>
    <col min="3" max="3" width="5.42578125" style="180" customWidth="1"/>
    <col min="4" max="4" width="2.42578125" style="180" customWidth="1"/>
    <col min="5" max="5" width="10.7109375" style="147" customWidth="1"/>
    <col min="6" max="6" width="24.7109375" style="149" customWidth="1"/>
    <col min="7" max="7" width="5.28515625" style="149" customWidth="1"/>
    <col min="8" max="8" width="2.42578125" style="149" customWidth="1"/>
    <col min="9" max="9" width="10.7109375" style="148" customWidth="1"/>
    <col min="10" max="10" width="24.7109375" style="149" customWidth="1"/>
    <col min="11" max="11" width="5.28515625" style="149" customWidth="1"/>
    <col min="12" max="12" width="2.42578125" style="149" customWidth="1"/>
    <col min="13" max="13" width="10.7109375" style="148" customWidth="1"/>
    <col min="14" max="14" width="24.7109375" style="149" customWidth="1"/>
    <col min="15" max="15" width="5.28515625" style="149" customWidth="1"/>
    <col min="16" max="16" width="2.42578125" style="149" customWidth="1"/>
    <col min="17" max="17" width="10.7109375" style="148" customWidth="1"/>
    <col min="18" max="18" width="24.7109375" style="149" customWidth="1"/>
    <col min="19" max="19" width="5.28515625" style="149" customWidth="1"/>
    <col min="20" max="20" width="2.42578125" style="149" customWidth="1"/>
    <col min="21" max="21" width="6.85546875" style="148" hidden="1" customWidth="1"/>
    <col min="22" max="22" width="24" style="150" hidden="1" customWidth="1"/>
    <col min="23" max="28" width="0" style="151" hidden="1" customWidth="1"/>
    <col min="29" max="29" width="0" style="150" hidden="1" customWidth="1"/>
    <col min="30" max="30" width="24" style="150" hidden="1" customWidth="1"/>
    <col min="31" max="31" width="10.7109375" style="151" hidden="1" customWidth="1"/>
    <col min="32" max="32" width="0" style="150" hidden="1" customWidth="1"/>
    <col min="33" max="33" width="24" style="150" hidden="1" customWidth="1"/>
    <col min="34" max="34" width="0" style="151" hidden="1" customWidth="1"/>
    <col min="35" max="36" width="0" style="150" hidden="1" customWidth="1"/>
    <col min="37" max="16384" width="11.42578125" style="150"/>
  </cols>
  <sheetData>
    <row r="1" spans="1:37" ht="29.25" x14ac:dyDescent="0.2">
      <c r="B1" s="239" t="s">
        <v>110</v>
      </c>
      <c r="C1" s="239"/>
      <c r="D1" s="239"/>
      <c r="F1" s="239" t="s">
        <v>12</v>
      </c>
      <c r="G1" s="239"/>
      <c r="H1" s="239"/>
      <c r="J1" s="239" t="s">
        <v>111</v>
      </c>
      <c r="K1" s="239"/>
      <c r="L1" s="239"/>
      <c r="N1" s="239" t="s">
        <v>13</v>
      </c>
      <c r="O1" s="239"/>
      <c r="P1" s="239"/>
      <c r="R1" s="239" t="s">
        <v>74</v>
      </c>
      <c r="S1" s="239"/>
      <c r="T1" s="239"/>
    </row>
    <row r="2" spans="1:37" ht="22.5" x14ac:dyDescent="0.2">
      <c r="B2" s="240" t="str">
        <f>"("&amp;Accueil!D20&amp;" manches)"</f>
        <v>(3 manches)</v>
      </c>
      <c r="C2" s="240"/>
      <c r="D2" s="240"/>
      <c r="F2" s="240" t="str">
        <f>"("&amp;Accueil!G20&amp;" manches)"</f>
        <v>(4 manches)</v>
      </c>
      <c r="G2" s="240"/>
      <c r="H2" s="240"/>
      <c r="J2" s="240" t="str">
        <f>"("&amp;Accueil!D22&amp;" manches)"</f>
        <v>(4 manches)</v>
      </c>
      <c r="K2" s="240"/>
      <c r="L2" s="240"/>
      <c r="N2" s="240" t="str">
        <f>"("&amp;Accueil!G22&amp;" manches)"</f>
        <v>(4 manches)</v>
      </c>
      <c r="O2" s="240"/>
      <c r="P2" s="240"/>
      <c r="R2" s="240" t="str">
        <f>"("&amp;Accueil!G24&amp;" manches)"</f>
        <v>(5 manches)</v>
      </c>
      <c r="S2" s="240"/>
      <c r="T2" s="240"/>
    </row>
    <row r="3" spans="1:37" ht="24.95" customHeight="1" thickBot="1" x14ac:dyDescent="0.25">
      <c r="B3" s="104" t="s">
        <v>92</v>
      </c>
      <c r="C3" s="105"/>
      <c r="D3" s="152"/>
      <c r="E3" s="153"/>
      <c r="F3" s="154"/>
      <c r="G3" s="154"/>
      <c r="H3" s="154"/>
      <c r="I3" s="155"/>
      <c r="J3" s="154"/>
      <c r="K3" s="154"/>
      <c r="L3" s="154"/>
      <c r="M3" s="155"/>
      <c r="N3" s="154"/>
      <c r="O3" s="154"/>
      <c r="P3" s="154"/>
      <c r="Q3" s="155"/>
      <c r="R3" s="154"/>
      <c r="S3" s="154"/>
      <c r="V3" s="156" t="s">
        <v>20</v>
      </c>
      <c r="W3" s="157" t="s">
        <v>114</v>
      </c>
      <c r="X3" s="157" t="s">
        <v>21</v>
      </c>
      <c r="Y3" s="157" t="s">
        <v>22</v>
      </c>
      <c r="Z3" s="157" t="s">
        <v>23</v>
      </c>
      <c r="AA3" s="158" t="s">
        <v>74</v>
      </c>
      <c r="AB3" s="159" t="s">
        <v>25</v>
      </c>
      <c r="AD3" s="156" t="s">
        <v>20</v>
      </c>
      <c r="AE3" s="159" t="s">
        <v>24</v>
      </c>
      <c r="AG3" s="156" t="s">
        <v>20</v>
      </c>
      <c r="AH3" s="159" t="s">
        <v>24</v>
      </c>
      <c r="AI3" s="159" t="s">
        <v>25</v>
      </c>
      <c r="AJ3" s="159" t="s">
        <v>26</v>
      </c>
    </row>
    <row r="4" spans="1:37" ht="24.95" customHeight="1" thickBot="1" x14ac:dyDescent="0.25">
      <c r="A4" s="243" t="s">
        <v>54</v>
      </c>
      <c r="B4" s="160" t="str">
        <f>IF('1'!U6=0,"",'1'!U6)</f>
        <v/>
      </c>
      <c r="C4" s="161" t="str">
        <f>IF('1'!V6=0,"",'1'!V6)</f>
        <v/>
      </c>
      <c r="D4" s="162"/>
      <c r="E4" s="163"/>
      <c r="F4" s="152"/>
      <c r="G4" s="164"/>
      <c r="H4" s="152"/>
      <c r="I4" s="163"/>
      <c r="J4" s="152"/>
      <c r="K4" s="164"/>
      <c r="L4" s="152"/>
      <c r="M4" s="163"/>
      <c r="N4" s="152"/>
      <c r="O4" s="164"/>
      <c r="P4" s="152"/>
      <c r="Q4" s="163"/>
      <c r="R4" s="152"/>
      <c r="S4" s="164"/>
      <c r="T4" s="88"/>
      <c r="U4" s="102"/>
      <c r="V4" s="165" t="str">
        <f>B4</f>
        <v/>
      </c>
      <c r="W4" s="166">
        <f>IF(AND(D4="A",D5="A"),0,IF(D4="A",-D5,IF(D5="A",D4,D4-D5)))</f>
        <v>0</v>
      </c>
      <c r="X4" s="166">
        <f>IF(F5=V4,IF(AND(H5="A",H7="A"),0,IF(OR(W4&gt;0,D5="A"),IF(H5="A",-H7,IF(H7="A",H5,H5-H7)),0)),0)</f>
        <v>0</v>
      </c>
      <c r="Y4" s="166">
        <f>IF(J6=V4,IF(AND(L6="A",L12="A"),0,IF(OR(X4&gt;0,H7="A"),IF(L6="A",-L12,IF(L12="A",L6,L6-L12)),0)),0)</f>
        <v>0</v>
      </c>
      <c r="Z4" s="166">
        <f>IF(N9=V4,IF(AND(P9="A",P21="A"),0,IF(OR(Y4&gt;0,L12="A"),IF(P9="A",-P21,IF(P21="A",P9,P9-P21)),0)),0)</f>
        <v>0</v>
      </c>
      <c r="AA4" s="166">
        <f>IF(R8=V4,IF(AND(T8="A",T22="A"),0,IF(OR(Z4&gt;0,P9="A"),IF(T8="A",-T22,IF(T22="A",T8,T8-T22)),0)),0)</f>
        <v>0</v>
      </c>
      <c r="AB4" s="167">
        <f>SUM(W4:AA4)</f>
        <v>0</v>
      </c>
      <c r="AD4" s="165" t="str">
        <f>'1'!AR4</f>
        <v/>
      </c>
      <c r="AE4" s="167" t="str">
        <f>'1'!AS4</f>
        <v/>
      </c>
      <c r="AG4" s="165" t="str">
        <f>IF(Inscrits!B2=0,"",Inscrits!B2)</f>
        <v>TRABICHET CHRISTOPHE</v>
      </c>
      <c r="AH4" s="167" t="e">
        <f>VLOOKUP(AG4,$AD$4:$AE$67,2,FALSE)</f>
        <v>#N/A</v>
      </c>
      <c r="AI4" s="167" t="e">
        <f>VLOOKUP(AG4,$V$4:$AB$67,7,FALSE)</f>
        <v>#N/A</v>
      </c>
      <c r="AJ4" s="168" t="e">
        <f>AH4+AI4</f>
        <v>#N/A</v>
      </c>
    </row>
    <row r="5" spans="1:37" ht="24.95" customHeight="1" thickBot="1" x14ac:dyDescent="0.25">
      <c r="A5" s="244" t="s">
        <v>58</v>
      </c>
      <c r="B5" s="169" t="str">
        <f>IF('4'!B8=0,"",'4'!B8)</f>
        <v/>
      </c>
      <c r="C5" s="170" t="str">
        <f>IF('4'!C8=0,"",'4'!C8)</f>
        <v/>
      </c>
      <c r="D5" s="171"/>
      <c r="E5" s="163"/>
      <c r="F5" s="172" t="str">
        <f>IF(AND(D4="A",D5="A"),B4,IF(D4="A",B5,IF(D5="A",B4,IF(D4=D5,"",(IF(D4&gt;D5,B4,B5))))))</f>
        <v/>
      </c>
      <c r="G5" s="173" t="str">
        <f>IF(AND(D4="A",D5="A"),C4,IF(D4="A",C5,IF(D5="A",C4,IF(D4=D5,"",(IF(D4&gt;D5,C4,C5))))))</f>
        <v/>
      </c>
      <c r="H5" s="181"/>
      <c r="I5" s="175"/>
      <c r="J5" s="152"/>
      <c r="K5" s="152"/>
      <c r="L5" s="152"/>
      <c r="M5" s="163"/>
      <c r="N5" s="152"/>
      <c r="O5" s="152"/>
      <c r="P5" s="152"/>
      <c r="Q5" s="163"/>
      <c r="R5" s="152"/>
      <c r="S5" s="152"/>
      <c r="T5" s="88"/>
      <c r="U5" s="102"/>
      <c r="V5" s="165" t="str">
        <f>B5</f>
        <v/>
      </c>
      <c r="W5" s="166">
        <f>IF(AND(D4="A",D5="A"),0,IF(D5="A",-D4,IF(D4="A",D5,D5-D4)))</f>
        <v>0</v>
      </c>
      <c r="X5" s="166">
        <f>IF(F5=V5,IF(AND(H5="A",H7="A"),0,IF(OR(W5&gt;0,D4="A"),IF(H5="A",-H7,IF(H7="A",H5,H5-H7)),0)),0)</f>
        <v>0</v>
      </c>
      <c r="Y5" s="166">
        <f>IF(J6=V5,IF(AND(L6="A",L12="A"),0,IF(OR(X5&gt;0,H7="A"),IF(L6="A",-L12,IF(L12="A",L6,L6-L12)),0)),0)</f>
        <v>0</v>
      </c>
      <c r="Z5" s="166">
        <f>IF(N9=V5,IF(AND(P9="A",P21="A"),0,IF(OR(Y5&gt;0,L12="A"),IF(P9="A",-P21,IF(P21="A",P9,P9-P21)),0)),0)</f>
        <v>0</v>
      </c>
      <c r="AA5" s="166">
        <f>IF(R8=V5,IF(AND(T8="A",T22="A"),0,IF(OR(Z5&gt;0,P9="A"),IF(T8="A",-T22,IF(T22="A",T8,T8-T22)),0)),0)</f>
        <v>0</v>
      </c>
      <c r="AB5" s="167">
        <f t="shared" ref="AB5:AB18" si="0">SUM(W5:AA5)</f>
        <v>0</v>
      </c>
      <c r="AD5" s="165" t="str">
        <f>'1'!AR5</f>
        <v/>
      </c>
      <c r="AE5" s="167" t="str">
        <f>'1'!AS5</f>
        <v/>
      </c>
      <c r="AG5" s="165" t="str">
        <f>IF(Inscrits!B3=0,"",Inscrits!B3)</f>
        <v>BESSON JEROME</v>
      </c>
      <c r="AH5" s="167" t="e">
        <f t="shared" ref="AH5:AH45" si="1">VLOOKUP(AG5,$AD$4:$AE$67,2,FALSE)</f>
        <v>#N/A</v>
      </c>
      <c r="AI5" s="167" t="e">
        <f t="shared" ref="AI5:AI45" si="2">VLOOKUP(AG5,$V$4:$AB$67,7,FALSE)</f>
        <v>#N/A</v>
      </c>
      <c r="AJ5" s="168" t="e">
        <f t="shared" ref="AJ5:AJ45" si="3">AH5+AI5</f>
        <v>#N/A</v>
      </c>
    </row>
    <row r="6" spans="1:37" ht="24.95" customHeight="1" thickBot="1" x14ac:dyDescent="0.25">
      <c r="B6" s="104" t="s">
        <v>93</v>
      </c>
      <c r="C6" s="105"/>
      <c r="D6" s="176"/>
      <c r="E6" s="163"/>
      <c r="F6" s="104" t="s">
        <v>100</v>
      </c>
      <c r="G6" s="105"/>
      <c r="H6" s="152"/>
      <c r="I6" s="175"/>
      <c r="J6" s="172" t="str">
        <f>IF(AND(H5="A",H7="A"),F5,IF(H5="A",F7,IF(H7="A",F5,IF(H5=H7,"",(IF(H5&gt;H7,F5,F7))))))</f>
        <v/>
      </c>
      <c r="K6" s="173" t="str">
        <f>IF(AND(H5="A",H7="A"),G5,IF(H5="A",G7,IF(H7="A",G5,IF(H5=H7,"",(IF(H5&gt;H7,G5,G7))))))</f>
        <v/>
      </c>
      <c r="L6" s="174"/>
      <c r="M6" s="175"/>
      <c r="N6" s="152"/>
      <c r="O6" s="152"/>
      <c r="P6" s="152"/>
      <c r="Q6" s="163"/>
      <c r="R6" s="152"/>
      <c r="S6" s="152"/>
      <c r="T6" s="88"/>
      <c r="U6" s="102"/>
      <c r="V6" s="165" t="str">
        <f>B7</f>
        <v/>
      </c>
      <c r="W6" s="189"/>
      <c r="X6" s="166">
        <f>IF(AND(H5="A",H7="A"),0,IF(H5="A",H7,IF(H7="A",-H5,H7-H5)))</f>
        <v>0</v>
      </c>
      <c r="Y6" s="166">
        <f>IF(J6=V6,IF(AND(L6="A",L12="A"),0,IF(OR(X6&gt;0,H5="A"),IF(L6="A",-L12,IF(L12="A",L6,L6-L12)),0)),0)</f>
        <v>0</v>
      </c>
      <c r="Z6" s="166">
        <f>IF(N9=V6,IF(AND(P9="A",P21="A"),0,IF(OR(Y6&gt;0,L12="A"),IF(P9="A",-P21,IF(P21="A",P9,P9-P21)),0)),0)</f>
        <v>0</v>
      </c>
      <c r="AA6" s="166">
        <f>IF(R8=V6,IF(AND(T8="A",T22="A"),0,IF(OR(Z6&gt;0,P9="A"),IF(T8="A",-T22,IF(T22="A",T8,T8-T22)),0)),0)</f>
        <v>0</v>
      </c>
      <c r="AB6" s="167">
        <f t="shared" si="0"/>
        <v>0</v>
      </c>
      <c r="AD6" s="165" t="str">
        <f>'1'!AR6</f>
        <v/>
      </c>
      <c r="AE6" s="167" t="str">
        <f>'1'!AS6</f>
        <v/>
      </c>
      <c r="AG6" s="165" t="str">
        <f>IF(Inscrits!B4=0,"",Inscrits!B4)</f>
        <v>CHATENOUD ARNAUD</v>
      </c>
      <c r="AH6" s="167" t="e">
        <f t="shared" si="1"/>
        <v>#N/A</v>
      </c>
      <c r="AI6" s="167" t="e">
        <f t="shared" si="2"/>
        <v>#N/A</v>
      </c>
      <c r="AJ6" s="168" t="e">
        <f t="shared" si="3"/>
        <v>#N/A</v>
      </c>
    </row>
    <row r="7" spans="1:37" ht="24.95" customHeight="1" thickBot="1" x14ac:dyDescent="0.25">
      <c r="A7" s="243" t="s">
        <v>55</v>
      </c>
      <c r="B7" s="160" t="str">
        <f>IF('1'!U16=0,"",'1'!U16)</f>
        <v/>
      </c>
      <c r="C7" s="161" t="str">
        <f>IF('1'!V16=0,"",'1'!V16)</f>
        <v/>
      </c>
      <c r="D7" s="186"/>
      <c r="E7" s="163"/>
      <c r="F7" s="172" t="str">
        <f>B7</f>
        <v/>
      </c>
      <c r="G7" s="173" t="str">
        <f>C7</f>
        <v/>
      </c>
      <c r="H7" s="181"/>
      <c r="I7" s="175"/>
      <c r="J7" s="152"/>
      <c r="K7" s="152"/>
      <c r="L7" s="152"/>
      <c r="M7" s="175"/>
      <c r="N7" s="152"/>
      <c r="O7" s="152"/>
      <c r="P7" s="152"/>
      <c r="Q7" s="163"/>
      <c r="R7" s="241" t="s">
        <v>108</v>
      </c>
      <c r="S7" s="241"/>
      <c r="T7" s="88"/>
      <c r="U7" s="102"/>
      <c r="V7" s="188"/>
      <c r="W7" s="189"/>
      <c r="X7" s="189"/>
      <c r="Y7" s="189"/>
      <c r="Z7" s="189"/>
      <c r="AA7" s="189"/>
      <c r="AB7" s="189"/>
      <c r="AD7" s="165" t="str">
        <f>'1'!AR7</f>
        <v/>
      </c>
      <c r="AE7" s="167" t="str">
        <f>'1'!AS7</f>
        <v/>
      </c>
      <c r="AG7" s="165" t="str">
        <f>IF(Inscrits!B5=0,"",Inscrits!B5)</f>
        <v>THABUIS YOHANN</v>
      </c>
      <c r="AH7" s="167" t="e">
        <f t="shared" si="1"/>
        <v>#N/A</v>
      </c>
      <c r="AI7" s="167" t="e">
        <f t="shared" si="2"/>
        <v>#N/A</v>
      </c>
      <c r="AJ7" s="168" t="e">
        <f t="shared" si="3"/>
        <v>#N/A</v>
      </c>
    </row>
    <row r="8" spans="1:37" ht="24.95" customHeight="1" thickBot="1" x14ac:dyDescent="0.25">
      <c r="B8" s="184"/>
      <c r="C8" s="185"/>
      <c r="D8" s="187"/>
      <c r="E8" s="163"/>
      <c r="F8" s="152"/>
      <c r="G8" s="152"/>
      <c r="H8" s="152"/>
      <c r="I8" s="163"/>
      <c r="J8" s="152"/>
      <c r="K8" s="152"/>
      <c r="L8" s="152"/>
      <c r="M8" s="175"/>
      <c r="N8" s="152"/>
      <c r="O8" s="152"/>
      <c r="P8" s="152"/>
      <c r="Q8" s="163"/>
      <c r="R8" s="172" t="str">
        <f>IF(AND(P9="A",P21="A"),N9,IF(P9="A",N21,IF(P21="A",N9,IF(P9=P21,"",(IF(P9&gt;P21,N9,N21))))))</f>
        <v/>
      </c>
      <c r="S8" s="173" t="str">
        <f>IF(AND(P9="A",P21="A"),O9,IF(P9="A",O21,IF(P21="A",O9,IF(P9=P21,"",(IF(P9&gt;P21,O9,O21))))))</f>
        <v/>
      </c>
      <c r="T8" s="174"/>
      <c r="U8" s="177"/>
      <c r="V8" s="188"/>
      <c r="W8" s="189"/>
      <c r="X8" s="189"/>
      <c r="Y8" s="189"/>
      <c r="Z8" s="189"/>
      <c r="AA8" s="189"/>
      <c r="AB8" s="189"/>
      <c r="AD8" s="165" t="str">
        <f>'1'!AR14</f>
        <v/>
      </c>
      <c r="AE8" s="167" t="str">
        <f>'1'!AS14</f>
        <v/>
      </c>
      <c r="AG8" s="165" t="str">
        <f>IF(Inscrits!B6=0,"",Inscrits!B6)</f>
        <v>VAPILLON DANIEL</v>
      </c>
      <c r="AH8" s="167" t="e">
        <f t="shared" si="1"/>
        <v>#N/A</v>
      </c>
      <c r="AI8" s="167" t="e">
        <f t="shared" si="2"/>
        <v>#N/A</v>
      </c>
      <c r="AJ8" s="168" t="e">
        <f t="shared" si="3"/>
        <v>#N/A</v>
      </c>
      <c r="AK8" s="177"/>
    </row>
    <row r="9" spans="1:37" ht="24.95" customHeight="1" thickBot="1" x14ac:dyDescent="0.25">
      <c r="B9" s="104" t="s">
        <v>94</v>
      </c>
      <c r="C9" s="105"/>
      <c r="D9" s="176"/>
      <c r="E9" s="153"/>
      <c r="F9" s="154"/>
      <c r="G9" s="154"/>
      <c r="H9" s="154"/>
      <c r="I9" s="155"/>
      <c r="J9" s="104" t="s">
        <v>104</v>
      </c>
      <c r="K9" s="105"/>
      <c r="L9" s="154"/>
      <c r="M9" s="177"/>
      <c r="N9" s="172" t="str">
        <f>IF(AND(L6="A",L12="A"),J6,IF(L6="A",J12,IF(L12="A",J6,IF(L6=L12,"",(IF(L6&gt;L12,J6,J12))))))</f>
        <v/>
      </c>
      <c r="O9" s="173" t="str">
        <f>IF(AND(L6="A",L12="A"),K6,IF(L6="A",K12,IF(L12="A",K6,IF(L6=L12,"",(IF(L6&gt;L12,K6,K12))))))</f>
        <v/>
      </c>
      <c r="P9" s="174"/>
      <c r="Q9" s="177"/>
      <c r="R9" s="152"/>
      <c r="S9" s="152"/>
      <c r="T9" s="88"/>
      <c r="V9" s="165" t="str">
        <f>B11</f>
        <v/>
      </c>
      <c r="W9" s="189"/>
      <c r="X9" s="166">
        <f>IF(AND(H11="A",H13="A"),0,IF(H13="A",H11,IF(H11="A",-H13,H11-H13)))</f>
        <v>0</v>
      </c>
      <c r="Y9" s="166">
        <f>IF(J12=V9,IF(AND(L6="A",L12="A"),0,IF(OR(X9&gt;0,H13="A"),IF(L12="A",-L6,IF(L6="A",L12,L12-L6)),0)),0)</f>
        <v>0</v>
      </c>
      <c r="Z9" s="166">
        <f>IF(N9=V9,IF(AND(P9="A",P21="A"),0,IF(OR(Y9&gt;0,L6="A"),IF(P9="A",-P21,IF(P21="A",P9,P9-P21)),0)),0)</f>
        <v>0</v>
      </c>
      <c r="AA9" s="166">
        <f>IF(R8=V9,IF(AND(T8="A",T22="A"),0,IF(OR(Z9&gt;0,P9="A"),IF(T8="A",-T22,IF(T22="A",T8,T8-T22)),0)),0)</f>
        <v>0</v>
      </c>
      <c r="AB9" s="167">
        <f t="shared" si="0"/>
        <v>0</v>
      </c>
      <c r="AD9" s="165" t="str">
        <f>'1'!AR15</f>
        <v/>
      </c>
      <c r="AE9" s="167" t="str">
        <f>'1'!AS15</f>
        <v/>
      </c>
      <c r="AG9" s="165" t="str">
        <f>IF(Inscrits!B7=0,"",Inscrits!B7)</f>
        <v>JACQUIER JEAN BAPTISTE</v>
      </c>
      <c r="AH9" s="167" t="e">
        <f t="shared" si="1"/>
        <v>#N/A</v>
      </c>
      <c r="AI9" s="167" t="e">
        <f t="shared" si="2"/>
        <v>#N/A</v>
      </c>
      <c r="AJ9" s="168" t="e">
        <f t="shared" si="3"/>
        <v>#N/A</v>
      </c>
    </row>
    <row r="10" spans="1:37" ht="24.95" customHeight="1" thickBot="1" x14ac:dyDescent="0.25">
      <c r="B10" s="182"/>
      <c r="C10" s="183"/>
      <c r="D10" s="186"/>
      <c r="E10" s="163"/>
      <c r="F10" s="152"/>
      <c r="G10" s="164"/>
      <c r="H10" s="152"/>
      <c r="I10" s="163"/>
      <c r="J10" s="152"/>
      <c r="K10" s="164"/>
      <c r="L10" s="152"/>
      <c r="M10" s="175"/>
      <c r="N10" s="152"/>
      <c r="O10" s="164"/>
      <c r="P10" s="152"/>
      <c r="Q10" s="175"/>
      <c r="R10" s="152"/>
      <c r="S10" s="164"/>
      <c r="T10" s="88"/>
      <c r="U10" s="102"/>
      <c r="V10" s="188"/>
      <c r="W10" s="189"/>
      <c r="X10" s="189"/>
      <c r="Y10" s="189"/>
      <c r="Z10" s="189"/>
      <c r="AA10" s="189"/>
      <c r="AB10" s="189"/>
      <c r="AD10" s="165" t="str">
        <f>'1'!AR16</f>
        <v/>
      </c>
      <c r="AE10" s="167" t="str">
        <f>'1'!AS16</f>
        <v/>
      </c>
      <c r="AG10" s="165" t="str">
        <f>IF(Inscrits!B8=0,"",Inscrits!B8)</f>
        <v>BESSON STEPHANIE</v>
      </c>
      <c r="AH10" s="167" t="e">
        <f t="shared" si="1"/>
        <v>#N/A</v>
      </c>
      <c r="AI10" s="167" t="e">
        <f t="shared" si="2"/>
        <v>#N/A</v>
      </c>
      <c r="AJ10" s="168" t="e">
        <f t="shared" si="3"/>
        <v>#N/A</v>
      </c>
    </row>
    <row r="11" spans="1:37" ht="24.95" customHeight="1" thickBot="1" x14ac:dyDescent="0.25">
      <c r="A11" s="244" t="s">
        <v>61</v>
      </c>
      <c r="B11" s="169" t="str">
        <f>IF('5'!B18=0,"",'5'!B18)</f>
        <v/>
      </c>
      <c r="C11" s="170" t="str">
        <f>IF('5'!C18=0,"",'5'!C18)</f>
        <v/>
      </c>
      <c r="D11" s="187"/>
      <c r="E11" s="163"/>
      <c r="F11" s="172" t="str">
        <f>B11</f>
        <v/>
      </c>
      <c r="G11" s="173" t="str">
        <f>C11</f>
        <v/>
      </c>
      <c r="H11" s="181"/>
      <c r="I11" s="175"/>
      <c r="J11" s="152"/>
      <c r="K11" s="152"/>
      <c r="L11" s="152"/>
      <c r="M11" s="175"/>
      <c r="N11" s="152"/>
      <c r="O11" s="152"/>
      <c r="P11" s="152"/>
      <c r="Q11" s="175"/>
      <c r="R11" s="152"/>
      <c r="S11" s="152"/>
      <c r="T11" s="88"/>
      <c r="U11" s="102"/>
      <c r="V11" s="165" t="str">
        <f>B14</f>
        <v/>
      </c>
      <c r="W11" s="189"/>
      <c r="X11" s="166">
        <f>IF(AND(H11="A",H13="A"),0,IF(H13="A",-H11,IF(H11="A",H13,H13-H11)))</f>
        <v>0</v>
      </c>
      <c r="Y11" s="166">
        <f>IF(J12=V11,IF(AND(L6="A",L12="A"),0,IF(OR(X11&gt;0,H11="A"),IF(L12="A",-L6,IF(L6="A",L12,L12-L6)),0)),0)</f>
        <v>0</v>
      </c>
      <c r="Z11" s="166">
        <f>IF(N9=V11,IF(AND(P9="A",P21="A"),0,IF(OR(Y11&gt;0,L6="A"),IF(P9="A",-P21,IF(P21="A",P9,P9-P21)),0)),0)</f>
        <v>0</v>
      </c>
      <c r="AA11" s="166">
        <f>IF(R8=V11,IF(AND(T8="A",T22="A"),0,IF(OR(Z11&gt;0,P9="A"),IF(T8="A",-T22,IF(T22="A",T8,T8-T22)),0)),0)</f>
        <v>0</v>
      </c>
      <c r="AB11" s="167">
        <f t="shared" si="0"/>
        <v>0</v>
      </c>
      <c r="AD11" s="165">
        <f>'1'!AR17</f>
        <v>0</v>
      </c>
      <c r="AE11" s="167">
        <f>'1'!AS17</f>
        <v>0</v>
      </c>
      <c r="AG11" s="165" t="str">
        <f>IF(Inscrits!B9=0,"",Inscrits!B9)</f>
        <v>COITTE DELPHINE</v>
      </c>
      <c r="AH11" s="167" t="e">
        <f t="shared" si="1"/>
        <v>#N/A</v>
      </c>
      <c r="AI11" s="167" t="e">
        <f t="shared" si="2"/>
        <v>#N/A</v>
      </c>
      <c r="AJ11" s="168" t="e">
        <f t="shared" si="3"/>
        <v>#N/A</v>
      </c>
    </row>
    <row r="12" spans="1:37" ht="24.95" customHeight="1" thickBot="1" x14ac:dyDescent="0.25">
      <c r="B12" s="104" t="s">
        <v>95</v>
      </c>
      <c r="C12" s="105"/>
      <c r="D12" s="176"/>
      <c r="E12" s="163"/>
      <c r="F12" s="104" t="s">
        <v>101</v>
      </c>
      <c r="G12" s="105"/>
      <c r="H12" s="152"/>
      <c r="I12" s="175"/>
      <c r="J12" s="172" t="str">
        <f>IF(AND(H11="A",H13="A"),F11,IF(H11="A",F13,IF(H13="A",F11,IF(H11=H13,"",(IF(H11&gt;H13,F11,F13))))))</f>
        <v/>
      </c>
      <c r="K12" s="173" t="str">
        <f>IF(AND(H11="A",H13="A"),G11,IF(H11="A",G13,IF(H13="A",G11,IF(H11=H13,"",(IF(H11&gt;H13,G11,G13))))))</f>
        <v/>
      </c>
      <c r="L12" s="174"/>
      <c r="M12" s="175"/>
      <c r="N12" s="152"/>
      <c r="O12" s="152"/>
      <c r="P12" s="152"/>
      <c r="Q12" s="175"/>
      <c r="R12" s="152"/>
      <c r="S12" s="152"/>
      <c r="T12" s="88"/>
      <c r="U12" s="102"/>
      <c r="V12" s="188"/>
      <c r="W12" s="189"/>
      <c r="X12" s="189"/>
      <c r="Y12" s="189"/>
      <c r="Z12" s="189"/>
      <c r="AA12" s="189"/>
      <c r="AB12" s="189"/>
      <c r="AD12" s="165" t="e">
        <f>#REF!</f>
        <v>#REF!</v>
      </c>
      <c r="AE12" s="167" t="e">
        <f>#REF!</f>
        <v>#REF!</v>
      </c>
      <c r="AG12" s="165" t="str">
        <f>IF(Inscrits!B10=0,"",Inscrits!B10)</f>
        <v>JACQUEMONT YOHANN</v>
      </c>
      <c r="AH12" s="167" t="e">
        <f t="shared" si="1"/>
        <v>#N/A</v>
      </c>
      <c r="AI12" s="167" t="e">
        <f t="shared" si="2"/>
        <v>#N/A</v>
      </c>
      <c r="AJ12" s="168" t="e">
        <f t="shared" si="3"/>
        <v>#N/A</v>
      </c>
    </row>
    <row r="13" spans="1:37" ht="24.95" customHeight="1" thickBot="1" x14ac:dyDescent="0.25">
      <c r="B13" s="182"/>
      <c r="C13" s="183"/>
      <c r="D13" s="186"/>
      <c r="E13" s="163"/>
      <c r="F13" s="172" t="str">
        <f>B14</f>
        <v/>
      </c>
      <c r="G13" s="173" t="str">
        <f>C14</f>
        <v/>
      </c>
      <c r="H13" s="181"/>
      <c r="I13" s="175"/>
      <c r="J13" s="152"/>
      <c r="K13" s="152"/>
      <c r="L13" s="152"/>
      <c r="M13" s="163"/>
      <c r="N13" s="152"/>
      <c r="O13" s="152"/>
      <c r="P13" s="152"/>
      <c r="Q13" s="175"/>
      <c r="R13" s="152"/>
      <c r="S13" s="152"/>
      <c r="T13" s="88"/>
      <c r="U13" s="102"/>
      <c r="V13" s="165" t="str">
        <f>B17</f>
        <v/>
      </c>
      <c r="W13" s="189"/>
      <c r="X13" s="166">
        <f>IF(AND(H17="A",H19="A"),0,IF(H17="A",-H19,IF(H19="A",H17,H17-H19)))</f>
        <v>0</v>
      </c>
      <c r="Y13" s="166">
        <f>IF(J18=V13,IF(AND(L18="A",L24="A"),0,IF(OR(X13&gt;0,H19="A"),IF(L18="A",-L24,IF(L24="A",L18,L18-L24)),0)),0)</f>
        <v>0</v>
      </c>
      <c r="Z13" s="166">
        <f>IF(N21=V13,IF(AND(P9="A",P21="A"),0,IF(OR(Y13&gt;0,L24="A"),IF(P21="A",-P9,IF(P9="A",P21,P21-P9)),0)),0)</f>
        <v>0</v>
      </c>
      <c r="AA13" s="166">
        <f>IF(R8=V13,IF(AND(T8="A",T22="A"),0,IF(OR(Z13&gt;0,P9="A"),IF(T8="A",-T22,IF(T22="A",T8,T8-T22)),0)),0)</f>
        <v>0</v>
      </c>
      <c r="AB13" s="167">
        <f t="shared" si="0"/>
        <v>0</v>
      </c>
      <c r="AD13" s="165" t="e">
        <f>#REF!</f>
        <v>#REF!</v>
      </c>
      <c r="AE13" s="167" t="e">
        <f>#REF!</f>
        <v>#REF!</v>
      </c>
      <c r="AG13" s="165" t="str">
        <f>IF(Inscrits!B11=0,"",Inscrits!B11)</f>
        <v>JACQUOT DAVID</v>
      </c>
      <c r="AH13" s="167" t="e">
        <f t="shared" si="1"/>
        <v>#N/A</v>
      </c>
      <c r="AI13" s="167" t="e">
        <f t="shared" si="2"/>
        <v>#N/A</v>
      </c>
      <c r="AJ13" s="168" t="e">
        <f t="shared" si="3"/>
        <v>#N/A</v>
      </c>
    </row>
    <row r="14" spans="1:37" ht="24.95" customHeight="1" thickBot="1" x14ac:dyDescent="0.25">
      <c r="A14" s="244" t="s">
        <v>57</v>
      </c>
      <c r="B14" s="169" t="str">
        <f>IF('3'!B18=0,"",'3'!B18)</f>
        <v/>
      </c>
      <c r="C14" s="170" t="str">
        <f>IF('3'!C18=0,"",'3'!C18)</f>
        <v/>
      </c>
      <c r="D14" s="187"/>
      <c r="E14" s="163"/>
      <c r="F14" s="152"/>
      <c r="G14" s="152"/>
      <c r="H14" s="152"/>
      <c r="I14" s="163"/>
      <c r="J14" s="152"/>
      <c r="K14" s="152"/>
      <c r="L14" s="152"/>
      <c r="M14" s="163"/>
      <c r="N14" s="152"/>
      <c r="O14" s="152"/>
      <c r="P14" s="152"/>
      <c r="Q14" s="175"/>
      <c r="R14" s="152"/>
      <c r="S14" s="152"/>
      <c r="T14" s="88"/>
      <c r="U14" s="102"/>
      <c r="V14" s="188"/>
      <c r="W14" s="189"/>
      <c r="X14" s="189"/>
      <c r="Y14" s="189"/>
      <c r="Z14" s="189"/>
      <c r="AA14" s="189"/>
      <c r="AB14" s="189"/>
      <c r="AD14" s="165" t="e">
        <f>#REF!</f>
        <v>#REF!</v>
      </c>
      <c r="AE14" s="167" t="e">
        <f>#REF!</f>
        <v>#REF!</v>
      </c>
      <c r="AG14" s="165" t="str">
        <f>IF(Inscrits!B12=0,"",Inscrits!B12)</f>
        <v>VANDOMME ERIC</v>
      </c>
      <c r="AH14" s="167" t="e">
        <f t="shared" si="1"/>
        <v>#N/A</v>
      </c>
      <c r="AI14" s="167" t="e">
        <f t="shared" si="2"/>
        <v>#N/A</v>
      </c>
      <c r="AJ14" s="168" t="e">
        <f t="shared" si="3"/>
        <v>#N/A</v>
      </c>
    </row>
    <row r="15" spans="1:37" ht="24.95" customHeight="1" thickBot="1" x14ac:dyDescent="0.25">
      <c r="B15" s="104" t="s">
        <v>96</v>
      </c>
      <c r="C15" s="105"/>
      <c r="D15" s="176"/>
      <c r="E15" s="153"/>
      <c r="F15" s="154"/>
      <c r="G15" s="154"/>
      <c r="H15" s="154"/>
      <c r="I15" s="155"/>
      <c r="J15" s="154"/>
      <c r="K15" s="154"/>
      <c r="L15" s="154"/>
      <c r="M15" s="155"/>
      <c r="N15" s="104" t="s">
        <v>106</v>
      </c>
      <c r="O15" s="105"/>
      <c r="P15" s="154"/>
      <c r="Q15" s="177"/>
      <c r="R15" s="172" t="str">
        <f>IF(AND(T8="A",T22="A"),R8,IF(T8="A",R22,IF(T22="A",R8,IF(T8=T22,"",(IF(T8&gt;T22,R8,R22))))))</f>
        <v/>
      </c>
      <c r="S15" s="173" t="str">
        <f>IF(AND(T8="A",T22="A"),S8,IF(T8="A",S22,IF(T22="A",S8,IF(T8=T22,"",(IF(T8&gt;T22,S8,S22))))))</f>
        <v/>
      </c>
      <c r="T15" s="88"/>
      <c r="V15" s="165" t="str">
        <f>B20</f>
        <v/>
      </c>
      <c r="W15" s="189"/>
      <c r="X15" s="166">
        <f>IF(AND(H17="A",H19="A"),0,IF(H17="A",H19,IF(H19="A",-H17,H19-H17)))</f>
        <v>0</v>
      </c>
      <c r="Y15" s="166">
        <f>IF(J18=V15,IF(AND(L18="A",L24="A"),0,IF(OR(X15&gt;0,H17="A"),IF(L18="A",-L24,IF(L24="A",L18,L18-L24)),0)),0)</f>
        <v>0</v>
      </c>
      <c r="Z15" s="166">
        <f>IF(N21=V15,IF(AND(P9="A",P21="A"),0,IF(OR(Y15&gt;0,L24="A"),IF(P21="A",-P9,IF(P9="A",P21,P21-P9)),0)),0)</f>
        <v>0</v>
      </c>
      <c r="AA15" s="166">
        <f>IF(R8=V15,IF(AND(T8="A",T22="A"),0,IF(OR(Z15&gt;0,P9="A"),IF(T8="A",-T22,IF(T22="A",T8,T8-T22)),0)),0)</f>
        <v>0</v>
      </c>
      <c r="AB15" s="167">
        <f t="shared" si="0"/>
        <v>0</v>
      </c>
      <c r="AD15" s="165" t="e">
        <f>#REF!</f>
        <v>#REF!</v>
      </c>
      <c r="AE15" s="167" t="e">
        <f>#REF!</f>
        <v>#REF!</v>
      </c>
      <c r="AG15" s="165" t="str">
        <f>IF(Inscrits!B13=0,"",Inscrits!B13)</f>
        <v>BOUMRA L HOUSSAIN</v>
      </c>
      <c r="AH15" s="167" t="e">
        <f t="shared" si="1"/>
        <v>#N/A</v>
      </c>
      <c r="AI15" s="167" t="e">
        <f t="shared" si="2"/>
        <v>#N/A</v>
      </c>
      <c r="AJ15" s="168" t="e">
        <f t="shared" si="3"/>
        <v>#N/A</v>
      </c>
    </row>
    <row r="16" spans="1:37" ht="24.95" customHeight="1" thickBot="1" x14ac:dyDescent="0.25">
      <c r="B16" s="182"/>
      <c r="C16" s="183"/>
      <c r="D16" s="186"/>
      <c r="E16" s="163"/>
      <c r="F16" s="152"/>
      <c r="G16" s="164"/>
      <c r="H16" s="152"/>
      <c r="I16" s="163"/>
      <c r="J16" s="152"/>
      <c r="K16" s="164"/>
      <c r="L16" s="152"/>
      <c r="M16" s="163"/>
      <c r="N16" s="152"/>
      <c r="O16" s="164"/>
      <c r="P16" s="152"/>
      <c r="Q16" s="175"/>
      <c r="R16" s="152"/>
      <c r="S16" s="164"/>
      <c r="T16" s="88"/>
      <c r="U16" s="102"/>
      <c r="V16" s="165" t="str">
        <f>B22</f>
        <v/>
      </c>
      <c r="W16" s="189"/>
      <c r="X16" s="166">
        <f>IF(AND(H23="A",H25="A"),0,IF(H23="A",-H25,IF(H25="A",H23,H23-H25)))</f>
        <v>0</v>
      </c>
      <c r="Y16" s="166">
        <f>IF(J24=V16,IF(AND(L18="A",L24="A"),0,IF(OR(X16&gt;0,H25="A"),IF(L24="A",-L18,IF(L18="A",L24,L24-L18)),0)),0)</f>
        <v>0</v>
      </c>
      <c r="Z16" s="166">
        <f>IF(N21=V16,IF(AND(P9="A",P21="A"),0,IF(OR(Y16&gt;0,L18="A"),IF(P21="A",-P9,IF(P9="A",P21,P21-P9)),0)),0)</f>
        <v>0</v>
      </c>
      <c r="AA16" s="166">
        <f>IF(R8=V16,IF(AND(T8="A",T22="A"),0,IF(OR(Z16&gt;0,P9="A"),IF(T8="A",-T22,IF(T22="A",T8,T8-T22)),0)),0)</f>
        <v>0</v>
      </c>
      <c r="AB16" s="167">
        <f t="shared" si="0"/>
        <v>0</v>
      </c>
      <c r="AD16" s="165" t="e">
        <f>#REF!</f>
        <v>#REF!</v>
      </c>
      <c r="AE16" s="167" t="e">
        <f>#REF!</f>
        <v>#REF!</v>
      </c>
      <c r="AG16" s="165" t="str">
        <f>IF(Inscrits!B14=0,"",Inscrits!B14)</f>
        <v>VALLOT PATRICE</v>
      </c>
      <c r="AH16" s="167" t="e">
        <f t="shared" si="1"/>
        <v>#N/A</v>
      </c>
      <c r="AI16" s="167" t="e">
        <f t="shared" si="2"/>
        <v>#N/A</v>
      </c>
      <c r="AJ16" s="168" t="e">
        <f t="shared" si="3"/>
        <v>#N/A</v>
      </c>
    </row>
    <row r="17" spans="1:37" ht="24.95" customHeight="1" thickBot="1" x14ac:dyDescent="0.25">
      <c r="A17" s="244" t="s">
        <v>56</v>
      </c>
      <c r="B17" s="169" t="str">
        <f>IF('3'!B8=0,"",'3'!B8)</f>
        <v/>
      </c>
      <c r="C17" s="170" t="str">
        <f>IF('3'!C8=0,"",'3'!C8)</f>
        <v/>
      </c>
      <c r="D17" s="187"/>
      <c r="E17" s="163"/>
      <c r="F17" s="172" t="str">
        <f>B17</f>
        <v/>
      </c>
      <c r="G17" s="173" t="str">
        <f>C17</f>
        <v/>
      </c>
      <c r="H17" s="181"/>
      <c r="I17" s="175"/>
      <c r="J17" s="152"/>
      <c r="K17" s="152"/>
      <c r="L17" s="152"/>
      <c r="M17" s="163"/>
      <c r="N17" s="152"/>
      <c r="O17" s="152"/>
      <c r="P17" s="152"/>
      <c r="Q17" s="175"/>
      <c r="R17" s="152"/>
      <c r="S17" s="152"/>
      <c r="T17" s="88"/>
      <c r="U17" s="102"/>
      <c r="V17" s="188"/>
      <c r="W17" s="189"/>
      <c r="X17" s="189"/>
      <c r="Y17" s="189"/>
      <c r="Z17" s="189"/>
      <c r="AA17" s="189"/>
      <c r="AB17" s="189"/>
      <c r="AD17" s="165" t="e">
        <f>#REF!</f>
        <v>#REF!</v>
      </c>
      <c r="AE17" s="167" t="e">
        <f>#REF!</f>
        <v>#REF!</v>
      </c>
      <c r="AG17" s="165" t="str">
        <f>IF(Inscrits!B15=0,"",Inscrits!B15)</f>
        <v>LOBOS MALDONANO OMAR</v>
      </c>
      <c r="AH17" s="167" t="e">
        <f t="shared" si="1"/>
        <v>#N/A</v>
      </c>
      <c r="AI17" s="167" t="e">
        <f t="shared" si="2"/>
        <v>#N/A</v>
      </c>
      <c r="AJ17" s="168" t="e">
        <f t="shared" si="3"/>
        <v>#N/A</v>
      </c>
    </row>
    <row r="18" spans="1:37" ht="24.95" customHeight="1" thickBot="1" x14ac:dyDescent="0.25">
      <c r="B18" s="104" t="s">
        <v>97</v>
      </c>
      <c r="C18" s="105"/>
      <c r="D18" s="176"/>
      <c r="E18" s="163"/>
      <c r="F18" s="104" t="s">
        <v>102</v>
      </c>
      <c r="G18" s="105"/>
      <c r="H18" s="152"/>
      <c r="I18" s="175"/>
      <c r="J18" s="172" t="str">
        <f>IF(AND(H17="A",H19="A"),F17,IF(H17="A",F19,IF(H19="A",F17,IF(H17=H19,"",(IF(H17&gt;H19,F17,F19))))))</f>
        <v/>
      </c>
      <c r="K18" s="173" t="str">
        <f>IF(AND(H17="A",H19="A"),G17,IF(H17="A",G19,IF(H19="A",G17,IF(H17=H19,"",(IF(H17&gt;H19,G17,G19))))))</f>
        <v/>
      </c>
      <c r="L18" s="174"/>
      <c r="M18" s="175"/>
      <c r="N18" s="152"/>
      <c r="O18" s="152"/>
      <c r="P18" s="152"/>
      <c r="Q18" s="175"/>
      <c r="R18" s="152"/>
      <c r="S18" s="152"/>
      <c r="T18" s="88"/>
      <c r="U18" s="102"/>
      <c r="V18" s="165" t="str">
        <f>B25</f>
        <v/>
      </c>
      <c r="W18" s="166">
        <f>IF(AND(D25="A",D26="A"),0,IF(D25="A",-D26,IF(D26="A",D25,D25-D26)))</f>
        <v>0</v>
      </c>
      <c r="X18" s="166">
        <f>IF(F25=V18,IF(AND(H23="A",H25="A"),0,IF(OR(W18&gt;0,D26="A"),IF(H25="A",-H23,IF(H23="A",H25,H25-H23)),0)),0)</f>
        <v>0</v>
      </c>
      <c r="Y18" s="166">
        <f>IF(J24=V18,IF(AND(L18="A",L24="A"),0,IF(OR(X18&gt;0,H23="A"),IF(L24="A",-L18,IF(L18="A",L24,L24-L18)),0)),0)</f>
        <v>0</v>
      </c>
      <c r="Z18" s="166">
        <f>IF(N21=V18,IF(AND(P9="A",P21="A"),0,IF(OR(Y18&gt;0,L18="A"),IF(P21="A",-P9,IF(P9="A",P21,P21-P9)),0)),0)</f>
        <v>0</v>
      </c>
      <c r="AA18" s="166">
        <f>IF(R8=V18,IF(AND(T8="A",T22="A"),0,IF(OR(Z18&gt;0,P9="A"),IF(T8="A",-T22,IF(T22="A",T8,T8-T22)),0)),0)</f>
        <v>0</v>
      </c>
      <c r="AB18" s="167">
        <f t="shared" si="0"/>
        <v>0</v>
      </c>
      <c r="AD18" s="165" t="e">
        <f>#REF!</f>
        <v>#REF!</v>
      </c>
      <c r="AE18" s="167" t="e">
        <f>#REF!</f>
        <v>#REF!</v>
      </c>
      <c r="AG18" s="165" t="str">
        <f>IF(Inscrits!B16=0,"",Inscrits!B16)</f>
        <v>TOUFIKI MOUNIR</v>
      </c>
      <c r="AH18" s="167" t="e">
        <f t="shared" si="1"/>
        <v>#N/A</v>
      </c>
      <c r="AI18" s="167" t="e">
        <f t="shared" si="2"/>
        <v>#N/A</v>
      </c>
      <c r="AJ18" s="168" t="e">
        <f t="shared" si="3"/>
        <v>#N/A</v>
      </c>
    </row>
    <row r="19" spans="1:37" ht="24.95" customHeight="1" thickBot="1" x14ac:dyDescent="0.25">
      <c r="B19" s="182"/>
      <c r="C19" s="183"/>
      <c r="D19" s="186"/>
      <c r="E19" s="163"/>
      <c r="F19" s="172" t="str">
        <f>B20</f>
        <v/>
      </c>
      <c r="G19" s="173" t="str">
        <f>C20</f>
        <v/>
      </c>
      <c r="H19" s="181"/>
      <c r="I19" s="175"/>
      <c r="J19" s="152"/>
      <c r="K19" s="152"/>
      <c r="L19" s="152"/>
      <c r="M19" s="175"/>
      <c r="N19" s="152"/>
      <c r="O19" s="152"/>
      <c r="P19" s="152"/>
      <c r="Q19" s="175"/>
      <c r="R19" s="152"/>
      <c r="S19" s="152"/>
      <c r="T19" s="88"/>
      <c r="U19" s="102"/>
      <c r="V19" s="165" t="str">
        <f>B26</f>
        <v/>
      </c>
      <c r="W19" s="166">
        <f>IF(AND(D25="A",D26="A"),0,IF(D26="A",-D25,IF(D25="A",D26,D26-D25)))</f>
        <v>0</v>
      </c>
      <c r="X19" s="166">
        <f>IF(F25=V19,IF(AND(H23="A",H25="A"),0,IF(OR(W19&gt;0,D25="A"),IF(H25="A",-H23,IF(H23="A",H25,H25-H23)),0)),0)</f>
        <v>0</v>
      </c>
      <c r="Y19" s="166">
        <f>IF(J24=V19,IF(AND(L18="A",L24="A"),0,IF(OR(X19&gt;0,H23="A"),IF(L24="A",-L18,IF(L18="A",L24,L24-L18)),0)),0)</f>
        <v>0</v>
      </c>
      <c r="Z19" s="166">
        <f>IF(N21=V19,IF(AND(P9="A",P21="A"),0,IF(OR(Y19&gt;0,L18="A"),IF(P21="A",-P9,IF(P9="A",P21,P21-P9)),0)),0)</f>
        <v>0</v>
      </c>
      <c r="AA19" s="166">
        <f>IF(R8=V19,IF(AND(T8="A",T22="A"),0,IF(OR(Z19&gt;0,P9="A"),IF(T8="A",-T22,IF(T22="A",T8,T8-T22)),0)),0)</f>
        <v>0</v>
      </c>
      <c r="AB19" s="167">
        <f>SUM(W19:AA19)</f>
        <v>0</v>
      </c>
      <c r="AD19" s="165" t="e">
        <f>#REF!</f>
        <v>#REF!</v>
      </c>
      <c r="AE19" s="167" t="e">
        <f>#REF!</f>
        <v>#REF!</v>
      </c>
      <c r="AG19" s="165" t="str">
        <f>IF(Inscrits!B17=0,"",Inscrits!B17)</f>
        <v>BONILLA JONATAN</v>
      </c>
      <c r="AH19" s="167" t="e">
        <f t="shared" si="1"/>
        <v>#N/A</v>
      </c>
      <c r="AI19" s="167" t="e">
        <f t="shared" si="2"/>
        <v>#N/A</v>
      </c>
      <c r="AJ19" s="168" t="e">
        <f t="shared" si="3"/>
        <v>#N/A</v>
      </c>
    </row>
    <row r="20" spans="1:37" ht="24.95" customHeight="1" thickBot="1" x14ac:dyDescent="0.25">
      <c r="A20" s="244" t="s">
        <v>60</v>
      </c>
      <c r="B20" s="169" t="str">
        <f>IF('5'!B8=0,"",'5'!B8)</f>
        <v/>
      </c>
      <c r="C20" s="170" t="str">
        <f>IF('5'!C8=0,"",'5'!C8)</f>
        <v/>
      </c>
      <c r="D20" s="187"/>
      <c r="E20" s="163"/>
      <c r="F20" s="152"/>
      <c r="G20" s="152"/>
      <c r="H20" s="152"/>
      <c r="I20" s="163"/>
      <c r="J20" s="152"/>
      <c r="K20" s="152"/>
      <c r="L20" s="152"/>
      <c r="M20" s="175"/>
      <c r="N20" s="152"/>
      <c r="O20" s="152"/>
      <c r="P20" s="152"/>
      <c r="Q20" s="175"/>
      <c r="R20" s="152"/>
      <c r="S20" s="152"/>
      <c r="T20" s="88"/>
      <c r="U20" s="102"/>
      <c r="V20" s="178" t="str">
        <f>'1'!AR14</f>
        <v/>
      </c>
      <c r="W20" s="150"/>
      <c r="X20" s="150"/>
      <c r="Y20" s="150"/>
      <c r="Z20" s="150"/>
      <c r="AA20" s="150"/>
      <c r="AB20" s="179">
        <v>0</v>
      </c>
      <c r="AD20" s="188"/>
      <c r="AE20" s="189"/>
      <c r="AG20" s="165" t="str">
        <f>IF(Inscrits!B18=0,"",Inscrits!B18)</f>
        <v>BERLIAT REGIS</v>
      </c>
      <c r="AH20" s="167" t="e">
        <f t="shared" si="1"/>
        <v>#N/A</v>
      </c>
      <c r="AI20" s="167" t="e">
        <f t="shared" si="2"/>
        <v>#N/A</v>
      </c>
      <c r="AJ20" s="168" t="e">
        <f t="shared" si="3"/>
        <v>#N/A</v>
      </c>
    </row>
    <row r="21" spans="1:37" ht="24.95" customHeight="1" thickBot="1" x14ac:dyDescent="0.25">
      <c r="B21" s="104" t="s">
        <v>98</v>
      </c>
      <c r="C21" s="105"/>
      <c r="D21" s="176"/>
      <c r="E21" s="163"/>
      <c r="F21" s="152"/>
      <c r="G21" s="154"/>
      <c r="H21" s="154"/>
      <c r="I21" s="155"/>
      <c r="J21" s="104" t="s">
        <v>105</v>
      </c>
      <c r="K21" s="105"/>
      <c r="L21" s="154"/>
      <c r="M21" s="177"/>
      <c r="N21" s="172" t="str">
        <f>IF(AND(L18="A",L24="A"),J18,IF(L18="A",J24,IF(L24="A",J18,IF(L18=L24,"",(IF(L18&gt;L24,J18,J24))))))</f>
        <v/>
      </c>
      <c r="O21" s="173" t="str">
        <f>IF(AND(L18="A",L24="A"),K18,IF(L18="A",K24,IF(L24="A",K18,IF(L18=L24,"",(IF(L18&gt;L24,K18,K24))))))</f>
        <v/>
      </c>
      <c r="P21" s="174"/>
      <c r="Q21" s="177"/>
      <c r="R21" s="152"/>
      <c r="S21" s="152"/>
      <c r="T21" s="88"/>
      <c r="V21" s="178" t="str">
        <f>'1'!AR15</f>
        <v/>
      </c>
      <c r="W21" s="150"/>
      <c r="X21" s="150"/>
      <c r="Y21" s="150"/>
      <c r="Z21" s="150"/>
      <c r="AA21" s="150"/>
      <c r="AB21" s="179">
        <v>0</v>
      </c>
      <c r="AD21" s="188"/>
      <c r="AE21" s="189"/>
      <c r="AG21" s="165" t="str">
        <f>IF(Inscrits!B19=0,"",Inscrits!B19)</f>
        <v>ANDRIAMPININA NOMENA MARYSE</v>
      </c>
      <c r="AH21" s="167" t="e">
        <f t="shared" si="1"/>
        <v>#N/A</v>
      </c>
      <c r="AI21" s="167" t="e">
        <f t="shared" si="2"/>
        <v>#N/A</v>
      </c>
      <c r="AJ21" s="168" t="e">
        <f t="shared" si="3"/>
        <v>#N/A</v>
      </c>
    </row>
    <row r="22" spans="1:37" ht="24.95" customHeight="1" thickBot="1" x14ac:dyDescent="0.25">
      <c r="A22" s="243" t="s">
        <v>2</v>
      </c>
      <c r="B22" s="160" t="str">
        <f>IF('2'!U6=0,"",'2'!U6)</f>
        <v/>
      </c>
      <c r="C22" s="161" t="str">
        <f>IF('2'!V6=0,"",'2'!V6)</f>
        <v/>
      </c>
      <c r="D22" s="186"/>
      <c r="E22" s="163"/>
      <c r="F22" s="152"/>
      <c r="G22" s="164"/>
      <c r="H22" s="152"/>
      <c r="I22" s="163"/>
      <c r="J22" s="152"/>
      <c r="K22" s="164"/>
      <c r="L22" s="152"/>
      <c r="M22" s="175"/>
      <c r="N22" s="152"/>
      <c r="O22" s="164"/>
      <c r="P22" s="152"/>
      <c r="Q22" s="163"/>
      <c r="R22" s="172" t="str">
        <f>'Final B'!R15</f>
        <v/>
      </c>
      <c r="S22" s="173" t="str">
        <f>'Final B'!S15</f>
        <v/>
      </c>
      <c r="T22" s="174"/>
      <c r="U22" s="177"/>
      <c r="V22" s="178" t="str">
        <f>'1'!AR16</f>
        <v/>
      </c>
      <c r="W22" s="150"/>
      <c r="X22" s="150"/>
      <c r="Y22" s="150"/>
      <c r="Z22" s="150"/>
      <c r="AA22" s="150"/>
      <c r="AB22" s="179">
        <v>0</v>
      </c>
      <c r="AD22" s="188"/>
      <c r="AE22" s="189"/>
      <c r="AG22" s="165" t="str">
        <f>IF(Inscrits!B20=0,"",Inscrits!B20)</f>
        <v>CADET DAVID CHRISTOPHER</v>
      </c>
      <c r="AH22" s="167" t="e">
        <f t="shared" si="1"/>
        <v>#N/A</v>
      </c>
      <c r="AI22" s="167" t="e">
        <f>VLOOKUP(AG22,$V$4:$AB$67,7,FALSE)</f>
        <v>#N/A</v>
      </c>
      <c r="AJ22" s="168" t="e">
        <f t="shared" si="3"/>
        <v>#N/A</v>
      </c>
      <c r="AK22" s="177"/>
    </row>
    <row r="23" spans="1:37" ht="24.95" customHeight="1" thickBot="1" x14ac:dyDescent="0.25">
      <c r="B23" s="184"/>
      <c r="C23" s="185"/>
      <c r="D23" s="187"/>
      <c r="E23" s="163"/>
      <c r="F23" s="172" t="str">
        <f>B22</f>
        <v/>
      </c>
      <c r="G23" s="173" t="str">
        <f>C22</f>
        <v/>
      </c>
      <c r="H23" s="181"/>
      <c r="I23" s="175"/>
      <c r="J23" s="152"/>
      <c r="K23" s="152"/>
      <c r="L23" s="152"/>
      <c r="M23" s="175"/>
      <c r="N23" s="152"/>
      <c r="O23" s="152"/>
      <c r="P23" s="152"/>
      <c r="Q23" s="163"/>
      <c r="R23" s="242" t="s">
        <v>109</v>
      </c>
      <c r="S23" s="242"/>
      <c r="T23" s="88"/>
      <c r="U23" s="102"/>
      <c r="V23" s="188">
        <f>'1'!AR17</f>
        <v>0</v>
      </c>
      <c r="W23" s="150"/>
      <c r="X23" s="150"/>
      <c r="Y23" s="150"/>
      <c r="Z23" s="150"/>
      <c r="AA23" s="150"/>
      <c r="AB23" s="189">
        <v>0</v>
      </c>
      <c r="AD23" s="188"/>
      <c r="AE23" s="189"/>
      <c r="AG23" s="165" t="str">
        <f>IF(Inscrits!B21=0,"",Inscrits!B21)</f>
        <v>BERGNES LENNY</v>
      </c>
      <c r="AH23" s="167" t="e">
        <f t="shared" si="1"/>
        <v>#N/A</v>
      </c>
      <c r="AI23" s="167" t="e">
        <f t="shared" si="2"/>
        <v>#N/A</v>
      </c>
      <c r="AJ23" s="168" t="e">
        <f t="shared" si="3"/>
        <v>#N/A</v>
      </c>
    </row>
    <row r="24" spans="1:37" ht="24.95" customHeight="1" thickBot="1" x14ac:dyDescent="0.25">
      <c r="B24" s="104" t="s">
        <v>99</v>
      </c>
      <c r="C24" s="105"/>
      <c r="D24" s="176"/>
      <c r="E24" s="163"/>
      <c r="F24" s="104" t="s">
        <v>103</v>
      </c>
      <c r="G24" s="105"/>
      <c r="H24" s="152"/>
      <c r="I24" s="175"/>
      <c r="J24" s="172" t="str">
        <f>IF(AND(H23="A",H25="A"),F23,IF(H23="A",F25,IF(H25="A",F23,IF(H23=H25,"",(IF(H23&gt;H25,F23,F25))))))</f>
        <v/>
      </c>
      <c r="K24" s="173" t="str">
        <f>IF(AND(H23="A",H25="A"),G23,IF(H23="A",G25,IF(H25="A",G23,IF(H23=H25,"",(IF(H23&gt;H25,G23,G25))))))</f>
        <v/>
      </c>
      <c r="L24" s="174"/>
      <c r="M24" s="175"/>
      <c r="N24" s="152"/>
      <c r="O24" s="152"/>
      <c r="P24" s="152"/>
      <c r="Q24" s="163"/>
      <c r="R24" s="152"/>
      <c r="S24" s="152"/>
      <c r="T24" s="88"/>
      <c r="U24" s="102"/>
      <c r="V24" s="188"/>
      <c r="AB24" s="189"/>
      <c r="AD24" s="188"/>
      <c r="AE24" s="189"/>
      <c r="AG24" s="165" t="str">
        <f>IF(Inscrits!B22=0,"",Inscrits!B22)</f>
        <v>ESPINOSA SEBASTIEN</v>
      </c>
      <c r="AH24" s="167" t="e">
        <f t="shared" si="1"/>
        <v>#N/A</v>
      </c>
      <c r="AI24" s="167" t="e">
        <f t="shared" si="2"/>
        <v>#N/A</v>
      </c>
      <c r="AJ24" s="168" t="e">
        <f t="shared" si="3"/>
        <v>#N/A</v>
      </c>
    </row>
    <row r="25" spans="1:37" ht="24.95" customHeight="1" thickBot="1" x14ac:dyDescent="0.25">
      <c r="A25" s="243" t="s">
        <v>59</v>
      </c>
      <c r="B25" s="160" t="str">
        <f>IF('2'!U16=0,"",'2'!U16)</f>
        <v/>
      </c>
      <c r="C25" s="161" t="str">
        <f>IF('2'!V16=0,"",'2'!V16)</f>
        <v/>
      </c>
      <c r="D25" s="162"/>
      <c r="E25" s="163"/>
      <c r="F25" s="172" t="str">
        <f>IF(AND(D25="A",D26="A"),B25,IF(D25="A",B26,IF(D26="A",B25,IF(D25=D26,"",(IF(D25&gt;D26,B25,B26))))))</f>
        <v/>
      </c>
      <c r="G25" s="173" t="str">
        <f>IF(AND(D25="A",D26="A"),C25,IF(D25="A",C26,IF(D26="A",C25,IF(D25=D26,"",(IF(D25&gt;D26,C25,C26))))))</f>
        <v/>
      </c>
      <c r="H25" s="181"/>
      <c r="I25" s="175"/>
      <c r="J25" s="152"/>
      <c r="K25" s="152"/>
      <c r="L25" s="152"/>
      <c r="M25" s="163"/>
      <c r="N25" s="152"/>
      <c r="O25" s="152"/>
      <c r="P25" s="152"/>
      <c r="Q25" s="163"/>
      <c r="R25" s="152"/>
      <c r="S25" s="152"/>
      <c r="T25" s="88"/>
      <c r="U25" s="102"/>
      <c r="V25" s="188"/>
      <c r="AB25" s="189"/>
      <c r="AD25" s="188"/>
      <c r="AE25" s="189"/>
      <c r="AG25" s="165" t="str">
        <f>IF(Inscrits!B23=0,"",Inscrits!B23)</f>
        <v>TESTUD FABIAN</v>
      </c>
      <c r="AH25" s="167" t="e">
        <f t="shared" si="1"/>
        <v>#N/A</v>
      </c>
      <c r="AI25" s="167" t="e">
        <f t="shared" si="2"/>
        <v>#N/A</v>
      </c>
      <c r="AJ25" s="168" t="e">
        <f t="shared" si="3"/>
        <v>#N/A</v>
      </c>
    </row>
    <row r="26" spans="1:37" ht="24.95" customHeight="1" thickBot="1" x14ac:dyDescent="0.25">
      <c r="A26" s="244" t="s">
        <v>48</v>
      </c>
      <c r="B26" s="169" t="str">
        <f>IF('4'!B18=0,"",'4'!B18)</f>
        <v/>
      </c>
      <c r="C26" s="170" t="str">
        <f>IF('4'!C18=0,"",'4'!C18)</f>
        <v/>
      </c>
      <c r="D26" s="171"/>
      <c r="E26" s="163"/>
      <c r="F26" s="152"/>
      <c r="G26" s="152"/>
      <c r="H26" s="152"/>
      <c r="I26" s="163"/>
      <c r="J26" s="152"/>
      <c r="K26" s="152"/>
      <c r="L26" s="152"/>
      <c r="M26" s="163"/>
      <c r="N26" s="152"/>
      <c r="O26" s="152"/>
      <c r="P26" s="152"/>
      <c r="Q26" s="163"/>
      <c r="R26" s="152"/>
      <c r="S26" s="152"/>
      <c r="T26" s="88"/>
      <c r="U26" s="102"/>
      <c r="V26" s="188"/>
      <c r="AB26" s="189"/>
      <c r="AD26" s="188"/>
      <c r="AE26" s="189"/>
      <c r="AG26" s="165" t="str">
        <f>IF(Inscrits!B24=0,"",Inscrits!B24)</f>
        <v>MERMILLOD BLARDET FRANCK</v>
      </c>
      <c r="AH26" s="167" t="e">
        <f t="shared" si="1"/>
        <v>#N/A</v>
      </c>
      <c r="AI26" s="167" t="e">
        <f t="shared" si="2"/>
        <v>#N/A</v>
      </c>
      <c r="AJ26" s="168" t="e">
        <f t="shared" si="3"/>
        <v>#N/A</v>
      </c>
    </row>
    <row r="27" spans="1:37" ht="24.75" customHeight="1" x14ac:dyDescent="0.2">
      <c r="V27" s="188"/>
      <c r="AB27" s="189"/>
      <c r="AD27" s="188"/>
      <c r="AE27" s="189"/>
      <c r="AG27" s="165" t="str">
        <f>IF(Inscrits!B25=0,"",Inscrits!B25)</f>
        <v>TREYVAUD DAMIEN</v>
      </c>
      <c r="AH27" s="167" t="e">
        <f t="shared" si="1"/>
        <v>#N/A</v>
      </c>
      <c r="AI27" s="167" t="e">
        <f t="shared" si="2"/>
        <v>#N/A</v>
      </c>
      <c r="AJ27" s="168" t="e">
        <f t="shared" si="3"/>
        <v>#N/A</v>
      </c>
    </row>
    <row r="28" spans="1:37" ht="24.75" customHeight="1" x14ac:dyDescent="0.2">
      <c r="V28" s="188"/>
      <c r="AB28" s="189"/>
      <c r="AD28" s="165" t="str">
        <f>'2'!AR4</f>
        <v/>
      </c>
      <c r="AE28" s="167" t="str">
        <f>'2'!AS4</f>
        <v/>
      </c>
      <c r="AG28" s="165" t="str">
        <f>IF(Inscrits!B26=0,"",Inscrits!B26)</f>
        <v>CACACE UMBERTO</v>
      </c>
      <c r="AH28" s="167" t="e">
        <f t="shared" si="1"/>
        <v>#N/A</v>
      </c>
      <c r="AI28" s="167" t="e">
        <f t="shared" si="2"/>
        <v>#N/A</v>
      </c>
      <c r="AJ28" s="168" t="e">
        <f t="shared" si="3"/>
        <v>#N/A</v>
      </c>
    </row>
    <row r="29" spans="1:37" ht="24.75" customHeight="1" x14ac:dyDescent="0.2">
      <c r="V29" s="188"/>
      <c r="AB29" s="189"/>
      <c r="AD29" s="165" t="str">
        <f>'2'!AR5</f>
        <v/>
      </c>
      <c r="AE29" s="167" t="str">
        <f>'2'!AS5</f>
        <v/>
      </c>
      <c r="AG29" s="165" t="str">
        <f>IF(Inscrits!B27=0,"",Inscrits!B27)</f>
        <v>MARINEAU DELPHINE</v>
      </c>
      <c r="AH29" s="167" t="e">
        <f t="shared" si="1"/>
        <v>#N/A</v>
      </c>
      <c r="AI29" s="167" t="e">
        <f t="shared" si="2"/>
        <v>#N/A</v>
      </c>
      <c r="AJ29" s="168" t="e">
        <f t="shared" si="3"/>
        <v>#N/A</v>
      </c>
    </row>
    <row r="30" spans="1:37" ht="24.75" customHeight="1" x14ac:dyDescent="0.2">
      <c r="V30" s="188"/>
      <c r="AB30" s="189"/>
      <c r="AD30" s="165" t="str">
        <f>'2'!AR6</f>
        <v/>
      </c>
      <c r="AE30" s="167" t="str">
        <f>'2'!AS6</f>
        <v/>
      </c>
      <c r="AG30" s="165" t="str">
        <f>IF(Inscrits!B28=0,"",Inscrits!B28)</f>
        <v>ROSINSKI JEAN LUC</v>
      </c>
      <c r="AH30" s="167" t="e">
        <f t="shared" si="1"/>
        <v>#N/A</v>
      </c>
      <c r="AI30" s="167" t="e">
        <f t="shared" si="2"/>
        <v>#N/A</v>
      </c>
      <c r="AJ30" s="168" t="e">
        <f t="shared" si="3"/>
        <v>#N/A</v>
      </c>
    </row>
    <row r="31" spans="1:37" ht="24.75" customHeight="1" x14ac:dyDescent="0.2">
      <c r="V31" s="188"/>
      <c r="AB31" s="189"/>
      <c r="AD31" s="165" t="str">
        <f>'2'!AR7</f>
        <v/>
      </c>
      <c r="AE31" s="167" t="str">
        <f>'2'!AS7</f>
        <v/>
      </c>
      <c r="AG31" s="165" t="str">
        <f>IF(Inscrits!B29=0,"",Inscrits!B29)</f>
        <v>MAURE STEPHANE</v>
      </c>
      <c r="AH31" s="167" t="e">
        <f t="shared" si="1"/>
        <v>#N/A</v>
      </c>
      <c r="AI31" s="167" t="e">
        <f t="shared" si="2"/>
        <v>#N/A</v>
      </c>
      <c r="AJ31" s="168" t="e">
        <f t="shared" si="3"/>
        <v>#N/A</v>
      </c>
    </row>
    <row r="32" spans="1:37" ht="24.75" customHeight="1" x14ac:dyDescent="0.2">
      <c r="V32" s="178" t="str">
        <f>'2'!AR14</f>
        <v/>
      </c>
      <c r="AB32" s="179">
        <v>0</v>
      </c>
      <c r="AD32" s="165" t="str">
        <f>'2'!AR14</f>
        <v/>
      </c>
      <c r="AE32" s="167" t="str">
        <f>'2'!AS14</f>
        <v/>
      </c>
      <c r="AG32" s="165" t="str">
        <f>IF(Inscrits!B30=0,"",Inscrits!B30)</f>
        <v>ABONNENC GAEL</v>
      </c>
      <c r="AH32" s="167" t="e">
        <f t="shared" si="1"/>
        <v>#N/A</v>
      </c>
      <c r="AI32" s="167" t="e">
        <f t="shared" si="2"/>
        <v>#N/A</v>
      </c>
      <c r="AJ32" s="168" t="e">
        <f t="shared" si="3"/>
        <v>#N/A</v>
      </c>
    </row>
    <row r="33" spans="22:36" ht="24.75" customHeight="1" x14ac:dyDescent="0.2">
      <c r="V33" s="178" t="str">
        <f>'2'!AR15</f>
        <v/>
      </c>
      <c r="AB33" s="179">
        <v>0</v>
      </c>
      <c r="AD33" s="165" t="str">
        <f>'2'!AR15</f>
        <v/>
      </c>
      <c r="AE33" s="167" t="str">
        <f>'2'!AS15</f>
        <v/>
      </c>
      <c r="AG33" s="165" t="str">
        <f>IF(Inscrits!B31=0,"",Inscrits!B31)</f>
        <v>VAUDAUX RUTH ISABELLE</v>
      </c>
      <c r="AH33" s="167" t="e">
        <f t="shared" si="1"/>
        <v>#N/A</v>
      </c>
      <c r="AI33" s="167" t="e">
        <f t="shared" si="2"/>
        <v>#N/A</v>
      </c>
      <c r="AJ33" s="168" t="e">
        <f t="shared" si="3"/>
        <v>#N/A</v>
      </c>
    </row>
    <row r="34" spans="22:36" ht="24.75" customHeight="1" x14ac:dyDescent="0.2">
      <c r="V34" s="178" t="str">
        <f>'2'!AR16</f>
        <v/>
      </c>
      <c r="AB34" s="179">
        <v>0</v>
      </c>
      <c r="AD34" s="165" t="str">
        <f>'2'!AR16</f>
        <v/>
      </c>
      <c r="AE34" s="167" t="str">
        <f>'2'!AS16</f>
        <v/>
      </c>
      <c r="AG34" s="165" t="str">
        <f>IF(Inscrits!B32=0,"",Inscrits!B32)</f>
        <v>SKAF JOSEPH</v>
      </c>
      <c r="AH34" s="167" t="e">
        <f t="shared" si="1"/>
        <v>#N/A</v>
      </c>
      <c r="AI34" s="167" t="e">
        <f t="shared" si="2"/>
        <v>#N/A</v>
      </c>
      <c r="AJ34" s="168" t="e">
        <f t="shared" si="3"/>
        <v>#N/A</v>
      </c>
    </row>
    <row r="35" spans="22:36" ht="24.75" customHeight="1" x14ac:dyDescent="0.2">
      <c r="V35" s="178">
        <f>'2'!AR17</f>
        <v>0</v>
      </c>
      <c r="AB35" s="179">
        <v>0</v>
      </c>
      <c r="AD35" s="165">
        <f>'2'!AR17</f>
        <v>0</v>
      </c>
      <c r="AE35" s="167">
        <f>'2'!AS17</f>
        <v>0</v>
      </c>
      <c r="AG35" s="165" t="str">
        <f>IF(Inscrits!B33=0,"",Inscrits!B33)</f>
        <v>SOUS THOMAS</v>
      </c>
      <c r="AH35" s="167" t="e">
        <f t="shared" si="1"/>
        <v>#N/A</v>
      </c>
      <c r="AI35" s="167" t="e">
        <f t="shared" si="2"/>
        <v>#N/A</v>
      </c>
      <c r="AJ35" s="168" t="e">
        <f t="shared" si="3"/>
        <v>#N/A</v>
      </c>
    </row>
    <row r="36" spans="22:36" ht="24.75" customHeight="1" x14ac:dyDescent="0.2">
      <c r="V36" s="188"/>
      <c r="W36" s="189"/>
      <c r="X36" s="189"/>
      <c r="Y36" s="189"/>
      <c r="Z36" s="189"/>
      <c r="AA36" s="189"/>
      <c r="AB36" s="189"/>
      <c r="AD36" s="188"/>
      <c r="AE36" s="189"/>
      <c r="AG36" s="165" t="str">
        <f>IF(Inscrits!B34=0,"",Inscrits!B34)</f>
        <v>MONTPELLIER BRUNO</v>
      </c>
      <c r="AH36" s="167" t="e">
        <f t="shared" si="1"/>
        <v>#N/A</v>
      </c>
      <c r="AI36" s="167" t="e">
        <f t="shared" si="2"/>
        <v>#N/A</v>
      </c>
      <c r="AJ36" s="168" t="e">
        <f t="shared" si="3"/>
        <v>#N/A</v>
      </c>
    </row>
    <row r="37" spans="22:36" ht="24.75" customHeight="1" x14ac:dyDescent="0.2">
      <c r="V37" s="165" t="str">
        <f>'Final B'!V5</f>
        <v/>
      </c>
      <c r="W37" s="166">
        <f>'Final B'!W5</f>
        <v>0</v>
      </c>
      <c r="X37" s="166">
        <f>'Final B'!X5</f>
        <v>0</v>
      </c>
      <c r="Y37" s="166">
        <f>'Final B'!Y5</f>
        <v>0</v>
      </c>
      <c r="Z37" s="166">
        <f>'Final B'!Z5</f>
        <v>0</v>
      </c>
      <c r="AA37" s="166">
        <f>IF(R22=V37,IF(AND(T8="A",T22="A"),0,IF(T8="A",-T22,IF(T22="A",T8,T22-T8))),0)</f>
        <v>0</v>
      </c>
      <c r="AB37" s="167">
        <f>SUM(W37:AA37)</f>
        <v>0</v>
      </c>
      <c r="AD37" s="188"/>
      <c r="AE37" s="189"/>
      <c r="AG37" s="165" t="str">
        <f>IF(Inscrits!B35=0,"",Inscrits!B35)</f>
        <v>RAY VINCENT</v>
      </c>
      <c r="AH37" s="167" t="e">
        <f t="shared" si="1"/>
        <v>#N/A</v>
      </c>
      <c r="AI37" s="167" t="e">
        <f t="shared" si="2"/>
        <v>#N/A</v>
      </c>
      <c r="AJ37" s="168" t="e">
        <f t="shared" si="3"/>
        <v>#N/A</v>
      </c>
    </row>
    <row r="38" spans="22:36" ht="24.75" customHeight="1" x14ac:dyDescent="0.2">
      <c r="V38" s="188"/>
      <c r="W38" s="189"/>
      <c r="X38" s="189"/>
      <c r="Y38" s="189"/>
      <c r="Z38" s="189"/>
      <c r="AA38" s="189"/>
      <c r="AB38" s="189"/>
      <c r="AD38" s="188"/>
      <c r="AE38" s="189"/>
      <c r="AG38" s="165" t="e">
        <f>IF(Inscrits!#REF!=0,"",Inscrits!#REF!)</f>
        <v>#REF!</v>
      </c>
      <c r="AH38" s="167" t="e">
        <f t="shared" si="1"/>
        <v>#REF!</v>
      </c>
      <c r="AI38" s="167" t="e">
        <f t="shared" si="2"/>
        <v>#REF!</v>
      </c>
      <c r="AJ38" s="168" t="e">
        <f t="shared" si="3"/>
        <v>#REF!</v>
      </c>
    </row>
    <row r="39" spans="22:36" ht="24.75" customHeight="1" x14ac:dyDescent="0.2">
      <c r="V39" s="165" t="str">
        <f>'Final B'!V7</f>
        <v/>
      </c>
      <c r="W39" s="166">
        <f>'Final B'!W7</f>
        <v>0</v>
      </c>
      <c r="X39" s="166">
        <f>'Final B'!X7</f>
        <v>0</v>
      </c>
      <c r="Y39" s="166">
        <f>'Final B'!Y7</f>
        <v>0</v>
      </c>
      <c r="Z39" s="166">
        <f>'Final B'!Z7</f>
        <v>0</v>
      </c>
      <c r="AA39" s="166">
        <f>IF(R22=V39,IF(AND(T8="A",T22="A"),0,IF(T8="A",-T22,IF(T22="A",T8,T22-T8))),0)</f>
        <v>0</v>
      </c>
      <c r="AB39" s="167">
        <f t="shared" ref="AB39:AB51" si="4">SUM(W39:AA39)</f>
        <v>0</v>
      </c>
      <c r="AD39" s="188"/>
      <c r="AE39" s="189"/>
      <c r="AG39" s="165" t="e">
        <f>IF(Inscrits!#REF!=0,"",Inscrits!#REF!)</f>
        <v>#REF!</v>
      </c>
      <c r="AH39" s="167" t="e">
        <f t="shared" si="1"/>
        <v>#REF!</v>
      </c>
      <c r="AI39" s="167" t="e">
        <f t="shared" si="2"/>
        <v>#REF!</v>
      </c>
      <c r="AJ39" s="168" t="e">
        <f t="shared" si="3"/>
        <v>#REF!</v>
      </c>
    </row>
    <row r="40" spans="22:36" ht="24.75" customHeight="1" x14ac:dyDescent="0.2">
      <c r="V40" s="165" t="str">
        <f>'Final B'!V8</f>
        <v/>
      </c>
      <c r="W40" s="166">
        <f>'Final B'!W8</f>
        <v>0</v>
      </c>
      <c r="X40" s="166">
        <f>'Final B'!X8</f>
        <v>0</v>
      </c>
      <c r="Y40" s="166">
        <f>'Final B'!Y8</f>
        <v>0</v>
      </c>
      <c r="Z40" s="166">
        <f>'Final B'!Z8</f>
        <v>0</v>
      </c>
      <c r="AA40" s="166">
        <f>IF(R22=V40,IF(AND(T8="A",T22="A"),0,IF(T8="A",-T22,IF(T22="A",T8,T22-T8))),0)</f>
        <v>0</v>
      </c>
      <c r="AB40" s="167">
        <f t="shared" si="4"/>
        <v>0</v>
      </c>
      <c r="AD40" s="188"/>
      <c r="AE40" s="189"/>
      <c r="AG40" s="165" t="e">
        <f>IF(Inscrits!#REF!=0,"",Inscrits!#REF!)</f>
        <v>#REF!</v>
      </c>
      <c r="AH40" s="167" t="e">
        <f t="shared" si="1"/>
        <v>#REF!</v>
      </c>
      <c r="AI40" s="167" t="e">
        <f t="shared" si="2"/>
        <v>#REF!</v>
      </c>
      <c r="AJ40" s="168" t="e">
        <f t="shared" si="3"/>
        <v>#REF!</v>
      </c>
    </row>
    <row r="41" spans="22:36" ht="24.75" customHeight="1" x14ac:dyDescent="0.2">
      <c r="V41" s="165">
        <f>'Final B'!V9</f>
        <v>0</v>
      </c>
      <c r="W41" s="166">
        <f>'Final B'!W9</f>
        <v>0</v>
      </c>
      <c r="X41" s="166">
        <f>'Final B'!X9</f>
        <v>0</v>
      </c>
      <c r="Y41" s="166">
        <f>'Final B'!Y9</f>
        <v>0</v>
      </c>
      <c r="Z41" s="166">
        <f>'Final B'!Z9</f>
        <v>0</v>
      </c>
      <c r="AA41" s="166">
        <f>IF(R22=V41,IF(AND(T8="A",T22="A"),0,IF(T8="A",-T22,IF(T22="A",T8,T22-T8))),0)</f>
        <v>0</v>
      </c>
      <c r="AB41" s="167">
        <f t="shared" si="4"/>
        <v>0</v>
      </c>
      <c r="AD41" s="188"/>
      <c r="AE41" s="189"/>
      <c r="AG41" s="165" t="e">
        <f>IF(Inscrits!#REF!=0,"",Inscrits!#REF!)</f>
        <v>#REF!</v>
      </c>
      <c r="AH41" s="167" t="e">
        <f t="shared" si="1"/>
        <v>#REF!</v>
      </c>
      <c r="AI41" s="167" t="e">
        <f t="shared" si="2"/>
        <v>#REF!</v>
      </c>
      <c r="AJ41" s="168" t="e">
        <f t="shared" si="3"/>
        <v>#REF!</v>
      </c>
    </row>
    <row r="42" spans="22:36" ht="24.75" customHeight="1" x14ac:dyDescent="0.2">
      <c r="V42" s="165" t="str">
        <f>'Final B'!V10</f>
        <v/>
      </c>
      <c r="W42" s="166">
        <f>'Final B'!W10</f>
        <v>0</v>
      </c>
      <c r="X42" s="166">
        <f>'Final B'!X10</f>
        <v>0</v>
      </c>
      <c r="Y42" s="166">
        <f>'Final B'!Y10</f>
        <v>0</v>
      </c>
      <c r="Z42" s="166">
        <f>'Final B'!Z10</f>
        <v>0</v>
      </c>
      <c r="AA42" s="166">
        <f>IF(R22=V42,IF(AND(T8="A",T22="A"),0,IF(T8="A",-T22,IF(T22="A",T8,T22-T8))),0)</f>
        <v>0</v>
      </c>
      <c r="AB42" s="167">
        <f t="shared" si="4"/>
        <v>0</v>
      </c>
      <c r="AD42" s="188"/>
      <c r="AE42" s="189"/>
      <c r="AG42" s="165" t="e">
        <f>IF(Inscrits!#REF!=0,"",Inscrits!#REF!)</f>
        <v>#REF!</v>
      </c>
      <c r="AH42" s="167" t="e">
        <f t="shared" si="1"/>
        <v>#REF!</v>
      </c>
      <c r="AI42" s="167" t="e">
        <f t="shared" si="2"/>
        <v>#REF!</v>
      </c>
      <c r="AJ42" s="168" t="e">
        <f t="shared" si="3"/>
        <v>#REF!</v>
      </c>
    </row>
    <row r="43" spans="22:36" ht="24.75" customHeight="1" x14ac:dyDescent="0.2">
      <c r="V43" s="188"/>
      <c r="W43" s="189"/>
      <c r="X43" s="189"/>
      <c r="Y43" s="189"/>
      <c r="Z43" s="189"/>
      <c r="AA43" s="189"/>
      <c r="AB43" s="189"/>
      <c r="AD43" s="188"/>
      <c r="AE43" s="189"/>
      <c r="AG43" s="165" t="e">
        <f>IF(Inscrits!#REF!=0,"",Inscrits!#REF!)</f>
        <v>#REF!</v>
      </c>
      <c r="AH43" s="167" t="e">
        <f t="shared" si="1"/>
        <v>#REF!</v>
      </c>
      <c r="AI43" s="167" t="e">
        <f t="shared" si="2"/>
        <v>#REF!</v>
      </c>
      <c r="AJ43" s="168" t="e">
        <f t="shared" si="3"/>
        <v>#REF!</v>
      </c>
    </row>
    <row r="44" spans="22:36" x14ac:dyDescent="0.2">
      <c r="V44" s="165" t="str">
        <f>'Final B'!V12</f>
        <v/>
      </c>
      <c r="W44" s="166">
        <f>'Final B'!W12</f>
        <v>0</v>
      </c>
      <c r="X44" s="166">
        <f>'Final B'!X12</f>
        <v>0</v>
      </c>
      <c r="Y44" s="166">
        <f>'Final B'!Y12</f>
        <v>0</v>
      </c>
      <c r="Z44" s="166">
        <f>'Final B'!Z12</f>
        <v>0</v>
      </c>
      <c r="AA44" s="166">
        <f>IF(R22=V44,IF(AND(T8="A",T22="A"),0,IF(T8="A",-T22,IF(T22="A",T8,T22-T8))),0)</f>
        <v>0</v>
      </c>
      <c r="AB44" s="167">
        <f t="shared" si="4"/>
        <v>0</v>
      </c>
      <c r="AD44" s="165" t="str">
        <f>'3'!AR4</f>
        <v/>
      </c>
      <c r="AE44" s="167" t="str">
        <f>'3'!AS4</f>
        <v/>
      </c>
      <c r="AG44" s="165" t="e">
        <f>IF(Inscrits!#REF!=0,"",Inscrits!#REF!)</f>
        <v>#REF!</v>
      </c>
      <c r="AH44" s="167" t="e">
        <f t="shared" si="1"/>
        <v>#REF!</v>
      </c>
      <c r="AI44" s="167" t="e">
        <f t="shared" si="2"/>
        <v>#REF!</v>
      </c>
      <c r="AJ44" s="168" t="e">
        <f t="shared" si="3"/>
        <v>#REF!</v>
      </c>
    </row>
    <row r="45" spans="22:36" x14ac:dyDescent="0.2">
      <c r="V45" s="188"/>
      <c r="W45" s="189"/>
      <c r="X45" s="189"/>
      <c r="Y45" s="189"/>
      <c r="Z45" s="189"/>
      <c r="AA45" s="189"/>
      <c r="AB45" s="189"/>
      <c r="AD45" s="165" t="str">
        <f>'3'!AR5</f>
        <v/>
      </c>
      <c r="AE45" s="167" t="str">
        <f>'3'!AS5</f>
        <v/>
      </c>
      <c r="AG45" s="165" t="e">
        <f>IF(Inscrits!#REF!=0,"",Inscrits!#REF!)</f>
        <v>#REF!</v>
      </c>
      <c r="AH45" s="167" t="e">
        <f t="shared" si="1"/>
        <v>#REF!</v>
      </c>
      <c r="AI45" s="167" t="e">
        <f t="shared" si="2"/>
        <v>#REF!</v>
      </c>
      <c r="AJ45" s="168" t="e">
        <f t="shared" si="3"/>
        <v>#REF!</v>
      </c>
    </row>
    <row r="46" spans="22:36" x14ac:dyDescent="0.2">
      <c r="V46" s="165" t="str">
        <f>'Final B'!V14</f>
        <v/>
      </c>
      <c r="W46" s="166">
        <f>'Final B'!W14</f>
        <v>0</v>
      </c>
      <c r="X46" s="166">
        <f>'Final B'!X14</f>
        <v>0</v>
      </c>
      <c r="Y46" s="166">
        <f>'Final B'!Y14</f>
        <v>0</v>
      </c>
      <c r="Z46" s="166">
        <f>'Final B'!Z14</f>
        <v>0</v>
      </c>
      <c r="AA46" s="166">
        <f>IF(R22=V46,IF(AND(T8="A",T22="A"),0,IF(T8="A",-T22,IF(T22="A",T8,T22-T8))),0)</f>
        <v>0</v>
      </c>
      <c r="AB46" s="167">
        <f t="shared" si="4"/>
        <v>0</v>
      </c>
      <c r="AD46" s="165" t="str">
        <f>'3'!AR6</f>
        <v/>
      </c>
      <c r="AE46" s="167" t="str">
        <f>'3'!AS6</f>
        <v/>
      </c>
      <c r="AG46" s="188"/>
      <c r="AH46" s="189"/>
      <c r="AI46" s="189"/>
      <c r="AJ46" s="189"/>
    </row>
    <row r="47" spans="22:36" x14ac:dyDescent="0.2">
      <c r="V47" s="165" t="str">
        <f>'Final B'!V15</f>
        <v/>
      </c>
      <c r="W47" s="166">
        <f>'Final B'!W15</f>
        <v>0</v>
      </c>
      <c r="X47" s="166">
        <f>'Final B'!X15</f>
        <v>0</v>
      </c>
      <c r="Y47" s="166">
        <f>'Final B'!Y15</f>
        <v>0</v>
      </c>
      <c r="Z47" s="166">
        <f>'Final B'!Z15</f>
        <v>0</v>
      </c>
      <c r="AA47" s="166">
        <f>IF(R22=V47,IF(AND(T8="A",T22="A"),0,IF(T8="A",-T22,IF(T22="A",T8,T22-T8))),0)</f>
        <v>0</v>
      </c>
      <c r="AB47" s="167">
        <f t="shared" si="4"/>
        <v>0</v>
      </c>
      <c r="AD47" s="165" t="str">
        <f>'3'!AR7</f>
        <v/>
      </c>
      <c r="AE47" s="167" t="str">
        <f>'3'!AS7</f>
        <v/>
      </c>
      <c r="AG47" s="188"/>
      <c r="AH47" s="189"/>
      <c r="AI47" s="189"/>
      <c r="AJ47" s="189"/>
    </row>
    <row r="48" spans="22:36" x14ac:dyDescent="0.2">
      <c r="V48" s="165" t="str">
        <f>'Final B'!V16</f>
        <v/>
      </c>
      <c r="W48" s="166">
        <f>'Final B'!W16</f>
        <v>0</v>
      </c>
      <c r="X48" s="166">
        <f>'Final B'!X16</f>
        <v>0</v>
      </c>
      <c r="Y48" s="166">
        <f>'Final B'!Y16</f>
        <v>0</v>
      </c>
      <c r="Z48" s="166">
        <f>'Final B'!Z16</f>
        <v>0</v>
      </c>
      <c r="AA48" s="166">
        <f>IF(R22=V48,IF(AND(T8="A",T22="A"),0,IF(T8="A",-T22,IF(T22="A",T8,T22-T8))),0)</f>
        <v>0</v>
      </c>
      <c r="AB48" s="167">
        <f t="shared" si="4"/>
        <v>0</v>
      </c>
      <c r="AD48" s="165" t="str">
        <f>'3'!AR14</f>
        <v/>
      </c>
      <c r="AE48" s="167" t="str">
        <f>'3'!AS14</f>
        <v/>
      </c>
      <c r="AG48" s="188"/>
      <c r="AH48" s="189"/>
      <c r="AI48" s="189"/>
      <c r="AJ48" s="189"/>
    </row>
    <row r="49" spans="22:36" x14ac:dyDescent="0.2">
      <c r="V49" s="165" t="str">
        <f>'Final B'!V17</f>
        <v/>
      </c>
      <c r="W49" s="166">
        <f>'Final B'!W17</f>
        <v>0</v>
      </c>
      <c r="X49" s="166">
        <f>'Final B'!X17</f>
        <v>0</v>
      </c>
      <c r="Y49" s="166">
        <f>'Final B'!Y17</f>
        <v>0</v>
      </c>
      <c r="Z49" s="166">
        <f>'Final B'!Z17</f>
        <v>0</v>
      </c>
      <c r="AA49" s="166">
        <f>IF(R22=V49,IF(AND(T8="A",T22="A"),0,IF(T8="A",-T22,IF(T22="A",T8,T22-T8))),0)</f>
        <v>0</v>
      </c>
      <c r="AB49" s="167">
        <f t="shared" si="4"/>
        <v>0</v>
      </c>
      <c r="AD49" s="165" t="str">
        <f>'3'!AR15</f>
        <v/>
      </c>
      <c r="AE49" s="167" t="str">
        <f>'3'!AS15</f>
        <v/>
      </c>
      <c r="AG49" s="188"/>
      <c r="AH49" s="189"/>
      <c r="AI49" s="189"/>
      <c r="AJ49" s="189"/>
    </row>
    <row r="50" spans="22:36" x14ac:dyDescent="0.2">
      <c r="V50" s="165" t="str">
        <f>'Final B'!V18</f>
        <v/>
      </c>
      <c r="W50" s="166">
        <f>'Final B'!W18</f>
        <v>0</v>
      </c>
      <c r="X50" s="166">
        <f>'Final B'!X18</f>
        <v>0</v>
      </c>
      <c r="Y50" s="166">
        <f>'Final B'!Y18</f>
        <v>0</v>
      </c>
      <c r="Z50" s="166">
        <f>'Final B'!Z18</f>
        <v>0</v>
      </c>
      <c r="AA50" s="166">
        <f>IF(R22=V50,IF(AND(T8="A",T22="A"),0,IF(T8="A",-T22,IF(T22="A",T8,T22-T8))),0)</f>
        <v>0</v>
      </c>
      <c r="AB50" s="167">
        <f t="shared" si="4"/>
        <v>0</v>
      </c>
      <c r="AD50" s="165" t="str">
        <f>'3'!AR16</f>
        <v/>
      </c>
      <c r="AE50" s="167" t="str">
        <f>'3'!AS16</f>
        <v/>
      </c>
      <c r="AG50" s="188"/>
      <c r="AH50" s="189"/>
      <c r="AI50" s="189"/>
      <c r="AJ50" s="189"/>
    </row>
    <row r="51" spans="22:36" x14ac:dyDescent="0.2">
      <c r="V51" s="165">
        <f>'Final B'!V19</f>
        <v>0</v>
      </c>
      <c r="W51" s="166">
        <f>'Final B'!W19</f>
        <v>0</v>
      </c>
      <c r="X51" s="166">
        <f>'Final B'!X19</f>
        <v>0</v>
      </c>
      <c r="Y51" s="166">
        <f>'Final B'!Y19</f>
        <v>0</v>
      </c>
      <c r="Z51" s="166">
        <f>'Final B'!Z19</f>
        <v>0</v>
      </c>
      <c r="AA51" s="166">
        <f>IF(R22=V51,IF(AND(T8="A",T22="A"),0,IF(T8="A",-T22,IF(T22="A",T8,T22-T8))),0)</f>
        <v>0</v>
      </c>
      <c r="AB51" s="167">
        <f t="shared" si="4"/>
        <v>0</v>
      </c>
      <c r="AD51" s="165">
        <f>'3'!AR17</f>
        <v>0</v>
      </c>
      <c r="AE51" s="167">
        <f>'3'!AS17</f>
        <v>0</v>
      </c>
      <c r="AG51" s="188"/>
      <c r="AH51" s="189"/>
      <c r="AI51" s="189"/>
      <c r="AJ51" s="189"/>
    </row>
    <row r="52" spans="22:36" x14ac:dyDescent="0.2">
      <c r="V52" s="188"/>
      <c r="W52" s="150"/>
      <c r="X52" s="150"/>
      <c r="Y52" s="150"/>
      <c r="Z52" s="150"/>
      <c r="AA52" s="150"/>
      <c r="AB52" s="189"/>
      <c r="AD52" s="165" t="str">
        <f>'4'!AR4</f>
        <v/>
      </c>
      <c r="AE52" s="167" t="str">
        <f>'4'!AS4</f>
        <v/>
      </c>
      <c r="AG52" s="188"/>
      <c r="AH52" s="189"/>
      <c r="AI52" s="189"/>
      <c r="AJ52" s="189"/>
    </row>
    <row r="53" spans="22:36" x14ac:dyDescent="0.2">
      <c r="V53" s="188"/>
      <c r="W53" s="150"/>
      <c r="X53" s="150"/>
      <c r="Y53" s="150"/>
      <c r="Z53" s="150"/>
      <c r="AA53" s="150"/>
      <c r="AB53" s="189"/>
      <c r="AD53" s="165" t="str">
        <f>'4'!AR5</f>
        <v/>
      </c>
      <c r="AE53" s="167" t="str">
        <f>'4'!AS5</f>
        <v/>
      </c>
      <c r="AG53" s="188"/>
      <c r="AH53" s="189"/>
      <c r="AI53" s="189"/>
      <c r="AJ53" s="189"/>
    </row>
    <row r="54" spans="22:36" x14ac:dyDescent="0.2">
      <c r="V54" s="188"/>
      <c r="W54" s="150"/>
      <c r="X54" s="150"/>
      <c r="Y54" s="150"/>
      <c r="Z54" s="150"/>
      <c r="AA54" s="150"/>
      <c r="AB54" s="189"/>
      <c r="AD54" s="165" t="str">
        <f>'4'!AR6</f>
        <v/>
      </c>
      <c r="AE54" s="167" t="str">
        <f>'4'!AS6</f>
        <v/>
      </c>
      <c r="AG54" s="188"/>
      <c r="AH54" s="189"/>
      <c r="AI54" s="189"/>
      <c r="AJ54" s="189"/>
    </row>
    <row r="55" spans="22:36" x14ac:dyDescent="0.2">
      <c r="V55" s="188"/>
      <c r="W55" s="150"/>
      <c r="X55" s="150"/>
      <c r="Y55" s="150"/>
      <c r="Z55" s="150"/>
      <c r="AA55" s="150"/>
      <c r="AB55" s="189"/>
      <c r="AD55" s="165" t="str">
        <f>'4'!AR7</f>
        <v/>
      </c>
      <c r="AE55" s="167" t="str">
        <f>'4'!AS7</f>
        <v/>
      </c>
      <c r="AG55" s="188"/>
      <c r="AH55" s="189"/>
      <c r="AI55" s="189"/>
      <c r="AJ55" s="189"/>
    </row>
    <row r="56" spans="22:36" x14ac:dyDescent="0.2">
      <c r="V56" s="178" t="str">
        <f>'3'!AR14</f>
        <v/>
      </c>
      <c r="AB56" s="179">
        <v>0</v>
      </c>
      <c r="AD56" s="165" t="str">
        <f>'4'!AR14</f>
        <v/>
      </c>
      <c r="AE56" s="167" t="str">
        <f>'4'!AS14</f>
        <v/>
      </c>
      <c r="AG56" s="188"/>
      <c r="AH56" s="189"/>
      <c r="AI56" s="189"/>
      <c r="AJ56" s="189"/>
    </row>
    <row r="57" spans="22:36" x14ac:dyDescent="0.2">
      <c r="V57" s="178" t="str">
        <f>'3'!AR15</f>
        <v/>
      </c>
      <c r="AB57" s="179">
        <v>0</v>
      </c>
      <c r="AD57" s="165" t="str">
        <f>'4'!AR15</f>
        <v/>
      </c>
      <c r="AE57" s="167" t="str">
        <f>'4'!AS15</f>
        <v/>
      </c>
      <c r="AG57" s="188"/>
      <c r="AH57" s="189"/>
      <c r="AI57" s="189"/>
      <c r="AJ57" s="189"/>
    </row>
    <row r="58" spans="22:36" x14ac:dyDescent="0.2">
      <c r="V58" s="178" t="str">
        <f>'3'!AR16</f>
        <v/>
      </c>
      <c r="AB58" s="179">
        <v>0</v>
      </c>
      <c r="AD58" s="165" t="str">
        <f>'4'!AR16</f>
        <v/>
      </c>
      <c r="AE58" s="167" t="str">
        <f>'4'!AS16</f>
        <v/>
      </c>
      <c r="AG58" s="188"/>
      <c r="AH58" s="189"/>
      <c r="AI58" s="189"/>
      <c r="AJ58" s="189"/>
    </row>
    <row r="59" spans="22:36" x14ac:dyDescent="0.2">
      <c r="V59" s="178">
        <f>'3'!AR17</f>
        <v>0</v>
      </c>
      <c r="AB59" s="179">
        <v>0</v>
      </c>
      <c r="AD59" s="165">
        <f>'4'!AR17</f>
        <v>0</v>
      </c>
      <c r="AE59" s="167">
        <f>'4'!AS17</f>
        <v>0</v>
      </c>
      <c r="AG59" s="188"/>
      <c r="AH59" s="189"/>
      <c r="AI59" s="189"/>
      <c r="AJ59" s="189"/>
    </row>
    <row r="60" spans="22:36" x14ac:dyDescent="0.2">
      <c r="V60" s="178" t="str">
        <f>'4'!AR14</f>
        <v/>
      </c>
      <c r="AB60" s="179">
        <v>0</v>
      </c>
      <c r="AD60" s="165" t="str">
        <f>'5'!AR4</f>
        <v/>
      </c>
      <c r="AE60" s="167" t="str">
        <f>'5'!AS4</f>
        <v/>
      </c>
      <c r="AG60" s="188"/>
      <c r="AH60" s="189"/>
      <c r="AI60" s="189"/>
      <c r="AJ60" s="189"/>
    </row>
    <row r="61" spans="22:36" x14ac:dyDescent="0.2">
      <c r="V61" s="178" t="str">
        <f>'4'!AR15</f>
        <v/>
      </c>
      <c r="AB61" s="179">
        <v>0</v>
      </c>
      <c r="AD61" s="165" t="str">
        <f>'5'!AR5</f>
        <v/>
      </c>
      <c r="AE61" s="167" t="str">
        <f>'5'!AS5</f>
        <v/>
      </c>
      <c r="AG61" s="188"/>
      <c r="AH61" s="189"/>
      <c r="AI61" s="189"/>
      <c r="AJ61" s="189"/>
    </row>
    <row r="62" spans="22:36" x14ac:dyDescent="0.2">
      <c r="V62" s="178" t="str">
        <f>'4'!AR16</f>
        <v/>
      </c>
      <c r="AB62" s="179">
        <v>0</v>
      </c>
      <c r="AD62" s="165" t="str">
        <f>'5'!AR6</f>
        <v/>
      </c>
      <c r="AE62" s="167" t="str">
        <f>'5'!AS6</f>
        <v/>
      </c>
      <c r="AG62" s="188"/>
      <c r="AH62" s="189"/>
      <c r="AI62" s="189"/>
      <c r="AJ62" s="189"/>
    </row>
    <row r="63" spans="22:36" x14ac:dyDescent="0.2">
      <c r="V63" s="178">
        <f>'4'!AR17</f>
        <v>0</v>
      </c>
      <c r="AB63" s="179">
        <v>0</v>
      </c>
      <c r="AD63" s="165" t="str">
        <f>'5'!AR7</f>
        <v/>
      </c>
      <c r="AE63" s="167" t="str">
        <f>'5'!AS7</f>
        <v/>
      </c>
      <c r="AG63" s="188"/>
      <c r="AH63" s="189"/>
      <c r="AI63" s="189"/>
      <c r="AJ63" s="189"/>
    </row>
    <row r="64" spans="22:36" x14ac:dyDescent="0.2">
      <c r="V64" s="178" t="str">
        <f>'5'!AR14</f>
        <v/>
      </c>
      <c r="AB64" s="179">
        <v>0</v>
      </c>
      <c r="AD64" s="165" t="str">
        <f>'5'!AR14</f>
        <v/>
      </c>
      <c r="AE64" s="167" t="str">
        <f>'5'!AS14</f>
        <v/>
      </c>
      <c r="AG64" s="188"/>
      <c r="AH64" s="189"/>
      <c r="AI64" s="189"/>
      <c r="AJ64" s="189"/>
    </row>
    <row r="65" spans="22:36" x14ac:dyDescent="0.2">
      <c r="V65" s="178" t="str">
        <f>'5'!AR15</f>
        <v/>
      </c>
      <c r="AB65" s="179">
        <v>0</v>
      </c>
      <c r="AD65" s="165" t="str">
        <f>'5'!AR15</f>
        <v/>
      </c>
      <c r="AE65" s="167" t="str">
        <f>'5'!AS15</f>
        <v/>
      </c>
      <c r="AG65" s="188"/>
      <c r="AH65" s="189"/>
      <c r="AI65" s="189"/>
      <c r="AJ65" s="189"/>
    </row>
    <row r="66" spans="22:36" x14ac:dyDescent="0.2">
      <c r="V66" s="178">
        <f>'5'!AR16</f>
        <v>0</v>
      </c>
      <c r="AB66" s="179">
        <v>0</v>
      </c>
      <c r="AD66" s="165">
        <f>'5'!AR16</f>
        <v>0</v>
      </c>
      <c r="AE66" s="167">
        <f>'5'!AS16</f>
        <v>0</v>
      </c>
      <c r="AG66" s="188"/>
      <c r="AH66" s="189"/>
      <c r="AI66" s="189"/>
      <c r="AJ66" s="189"/>
    </row>
    <row r="67" spans="22:36" x14ac:dyDescent="0.2">
      <c r="V67" s="178">
        <f>'5'!AR17</f>
        <v>0</v>
      </c>
      <c r="AB67" s="179">
        <v>0</v>
      </c>
      <c r="AD67" s="165">
        <f>'5'!AR17</f>
        <v>0</v>
      </c>
      <c r="AE67" s="167">
        <f>'5'!AS17</f>
        <v>0</v>
      </c>
      <c r="AG67" s="188"/>
      <c r="AH67" s="189"/>
      <c r="AI67" s="189"/>
      <c r="AJ67" s="189"/>
    </row>
  </sheetData>
  <mergeCells count="12">
    <mergeCell ref="R7:S7"/>
    <mergeCell ref="R23:S23"/>
    <mergeCell ref="R1:T1"/>
    <mergeCell ref="F2:H2"/>
    <mergeCell ref="J2:L2"/>
    <mergeCell ref="N2:P2"/>
    <mergeCell ref="R2:T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78" priority="1" stopIfTrue="1">
      <formula>AND(($B$4=$F$5),($B$4&lt;&gt;""))</formula>
    </cfRule>
    <cfRule type="expression" priority="2" stopIfTrue="1">
      <formula>$B$5=$F$5</formula>
    </cfRule>
    <cfRule type="expression" dxfId="77" priority="3" stopIfTrue="1">
      <formula>AND(($C$3&lt;&gt;""),($B$4&lt;&gt;""))</formula>
    </cfRule>
  </conditionalFormatting>
  <conditionalFormatting sqref="B5:C5">
    <cfRule type="expression" dxfId="76" priority="4" stopIfTrue="1">
      <formula>AND(($B$5=$F$5),($B$5&lt;&gt;""))</formula>
    </cfRule>
    <cfRule type="expression" priority="5" stopIfTrue="1">
      <formula>$B$4=$F$5</formula>
    </cfRule>
    <cfRule type="expression" dxfId="75" priority="6" stopIfTrue="1">
      <formula>AND(($C$3&lt;&gt;""),($B$5&lt;&gt;""))</formula>
    </cfRule>
  </conditionalFormatting>
  <conditionalFormatting sqref="B25:C25">
    <cfRule type="expression" dxfId="74" priority="7" stopIfTrue="1">
      <formula>AND(($B$25=$F$25),($B$25&lt;&gt;""))</formula>
    </cfRule>
    <cfRule type="expression" priority="8" stopIfTrue="1">
      <formula>$B$26=$F$25</formula>
    </cfRule>
    <cfRule type="expression" dxfId="73" priority="9" stopIfTrue="1">
      <formula>AND(($C$24&lt;&gt;""),($B$25&lt;&gt;""))</formula>
    </cfRule>
  </conditionalFormatting>
  <conditionalFormatting sqref="B26:C26">
    <cfRule type="expression" dxfId="72" priority="10" stopIfTrue="1">
      <formula>AND(($B$26=$F$25),($B$26&lt;&gt;""))</formula>
    </cfRule>
    <cfRule type="expression" priority="11" stopIfTrue="1">
      <formula>$B$25=$F$25</formula>
    </cfRule>
    <cfRule type="expression" dxfId="71" priority="12" stopIfTrue="1">
      <formula>AND(($C$24&lt;&gt;""),($B$26&lt;&gt;""))</formula>
    </cfRule>
  </conditionalFormatting>
  <conditionalFormatting sqref="F5:G5">
    <cfRule type="expression" dxfId="70" priority="13" stopIfTrue="1">
      <formula>AND(($F$5=$J$6),($F$5&lt;&gt;""))</formula>
    </cfRule>
    <cfRule type="expression" priority="14" stopIfTrue="1">
      <formula>$F$7=$J$6</formula>
    </cfRule>
    <cfRule type="expression" dxfId="69" priority="15" stopIfTrue="1">
      <formula>AND(($G$6&lt;&gt;""),($F$5&lt;&gt;""))</formula>
    </cfRule>
  </conditionalFormatting>
  <conditionalFormatting sqref="F7:G7">
    <cfRule type="expression" dxfId="68" priority="16" stopIfTrue="1">
      <formula>AND(($F$7=$J$6),($F$7&lt;&gt;""))</formula>
    </cfRule>
    <cfRule type="expression" priority="17" stopIfTrue="1">
      <formula>$F$5=$J$6</formula>
    </cfRule>
    <cfRule type="expression" dxfId="67" priority="18" stopIfTrue="1">
      <formula>AND(($G$6&lt;&gt;""),($F$7&lt;&gt;""))</formula>
    </cfRule>
  </conditionalFormatting>
  <conditionalFormatting sqref="F11:G11">
    <cfRule type="expression" dxfId="66" priority="19" stopIfTrue="1">
      <formula>AND(($F$11=$J$12),($F$11&lt;&gt;""))</formula>
    </cfRule>
    <cfRule type="expression" priority="20" stopIfTrue="1">
      <formula>$F$13=$J$12</formula>
    </cfRule>
    <cfRule type="expression" dxfId="65" priority="21" stopIfTrue="1">
      <formula>AND(($G$12&lt;&gt;""),($F$11&lt;&gt;""))</formula>
    </cfRule>
  </conditionalFormatting>
  <conditionalFormatting sqref="F13:G13">
    <cfRule type="expression" dxfId="64" priority="22" stopIfTrue="1">
      <formula>AND(($F$13=$J$12),($F$13&lt;&gt;""))</formula>
    </cfRule>
    <cfRule type="expression" priority="23" stopIfTrue="1">
      <formula>$F$11=$J$12</formula>
    </cfRule>
    <cfRule type="expression" dxfId="63" priority="24" stopIfTrue="1">
      <formula>AND(($G$12&lt;&gt;""),($F$13&lt;&gt;""))</formula>
    </cfRule>
  </conditionalFormatting>
  <conditionalFormatting sqref="F17:G17">
    <cfRule type="expression" dxfId="62" priority="25" stopIfTrue="1">
      <formula>AND(($F$17=$J$18),($F$17&lt;&gt;""))</formula>
    </cfRule>
    <cfRule type="expression" priority="26" stopIfTrue="1">
      <formula>$F$19=$J$18</formula>
    </cfRule>
    <cfRule type="expression" dxfId="61" priority="27" stopIfTrue="1">
      <formula>AND(($G$18&lt;&gt;""),($F$17&lt;&gt;""))</formula>
    </cfRule>
  </conditionalFormatting>
  <conditionalFormatting sqref="F19:G19">
    <cfRule type="expression" dxfId="60" priority="28" stopIfTrue="1">
      <formula>AND(($F$19=$J$18),($F$19&lt;&gt;""))</formula>
    </cfRule>
    <cfRule type="expression" priority="29" stopIfTrue="1">
      <formula>$F$17=$J$18</formula>
    </cfRule>
    <cfRule type="expression" dxfId="59" priority="30" stopIfTrue="1">
      <formula>AND(($G$18&lt;&gt;""),($F$19&lt;&gt;""))</formula>
    </cfRule>
  </conditionalFormatting>
  <conditionalFormatting sqref="F23:G23">
    <cfRule type="expression" dxfId="58" priority="31" stopIfTrue="1">
      <formula>AND(($F$23=$J$24),($F$23&lt;&gt;""))</formula>
    </cfRule>
    <cfRule type="expression" priority="32" stopIfTrue="1">
      <formula>$F$25=$J$24</formula>
    </cfRule>
    <cfRule type="expression" dxfId="57" priority="33" stopIfTrue="1">
      <formula>AND(($G$24&lt;&gt;""),($F$23&lt;&gt;""))</formula>
    </cfRule>
  </conditionalFormatting>
  <conditionalFormatting sqref="F25:G25">
    <cfRule type="expression" dxfId="56" priority="34" stopIfTrue="1">
      <formula>AND(($F$25=$J$24),($F$25&lt;&gt;""))</formula>
    </cfRule>
    <cfRule type="expression" priority="35" stopIfTrue="1">
      <formula>$F$23=$J$24</formula>
    </cfRule>
    <cfRule type="expression" dxfId="55" priority="36" stopIfTrue="1">
      <formula>AND(($G$24&lt;&gt;""),($F$25&lt;&gt;""))</formula>
    </cfRule>
  </conditionalFormatting>
  <conditionalFormatting sqref="J6:K6">
    <cfRule type="expression" dxfId="54" priority="37" stopIfTrue="1">
      <formula>AND(($J$6=$N$9),($J$6&lt;&gt;""))</formula>
    </cfRule>
    <cfRule type="expression" priority="38" stopIfTrue="1">
      <formula>$J$12=$N$9</formula>
    </cfRule>
    <cfRule type="expression" dxfId="53" priority="39" stopIfTrue="1">
      <formula>AND(($K$9&lt;&gt;""),($J$6&lt;&gt;""))</formula>
    </cfRule>
  </conditionalFormatting>
  <conditionalFormatting sqref="J12:K12">
    <cfRule type="expression" dxfId="52" priority="40" stopIfTrue="1">
      <formula>AND(($J$12=$N$9),($J$12&lt;&gt;""))</formula>
    </cfRule>
    <cfRule type="expression" priority="41" stopIfTrue="1">
      <formula>$J$6=$N$9</formula>
    </cfRule>
    <cfRule type="expression" dxfId="51" priority="42" stopIfTrue="1">
      <formula>AND(($K$9&lt;&gt;""),($J$12&lt;&gt;""))</formula>
    </cfRule>
  </conditionalFormatting>
  <conditionalFormatting sqref="J18:K18">
    <cfRule type="expression" dxfId="50" priority="43" stopIfTrue="1">
      <formula>AND(($J$18=$N$21),($J$18&lt;&gt;""))</formula>
    </cfRule>
    <cfRule type="expression" priority="44" stopIfTrue="1">
      <formula>$J$24=$N$21</formula>
    </cfRule>
    <cfRule type="expression" dxfId="49" priority="45" stopIfTrue="1">
      <formula>AND(($K$21&lt;&gt;""),($J$18&lt;&gt;""))</formula>
    </cfRule>
  </conditionalFormatting>
  <conditionalFormatting sqref="J24:K24">
    <cfRule type="expression" dxfId="48" priority="46" stopIfTrue="1">
      <formula>AND(($J$24=$N$21),($J$24&lt;&gt;""))</formula>
    </cfRule>
    <cfRule type="expression" priority="47" stopIfTrue="1">
      <formula>$J$18=$N$21</formula>
    </cfRule>
    <cfRule type="expression" dxfId="47" priority="48" stopIfTrue="1">
      <formula>AND(($K$21&lt;&gt;""),($J$24&lt;&gt;""))</formula>
    </cfRule>
  </conditionalFormatting>
  <conditionalFormatting sqref="D4:D5 H7 T22 T8 P21 H23 H25 D25:D26 H5 L24 H17 H19 H11 H13 L6 L12 L18 P9">
    <cfRule type="cellIs" dxfId="46" priority="49" stopIfTrue="1" operator="equal">
      <formula>"A"</formula>
    </cfRule>
  </conditionalFormatting>
  <conditionalFormatting sqref="R8:S8">
    <cfRule type="expression" dxfId="45" priority="50" stopIfTrue="1">
      <formula>AND(($R$8=$R$15),($R$8&lt;&gt;""))</formula>
    </cfRule>
    <cfRule type="expression" priority="51" stopIfTrue="1">
      <formula>$R$22=$R$15</formula>
    </cfRule>
  </conditionalFormatting>
  <conditionalFormatting sqref="R22:S22">
    <cfRule type="expression" dxfId="44" priority="52" stopIfTrue="1">
      <formula>AND(($R$22=$R$15),($R$22&lt;&gt;""))</formula>
    </cfRule>
    <cfRule type="expression" priority="53" stopIfTrue="1">
      <formula>$R$8=$R$15</formula>
    </cfRule>
  </conditionalFormatting>
  <conditionalFormatting sqref="N9:O9">
    <cfRule type="expression" dxfId="43" priority="54" stopIfTrue="1">
      <formula>AND(($N$9=$R$8),($N$9&lt;&gt;""))</formula>
    </cfRule>
    <cfRule type="expression" priority="55" stopIfTrue="1">
      <formula>$N$21=$R$8</formula>
    </cfRule>
    <cfRule type="expression" dxfId="42" priority="56" stopIfTrue="1">
      <formula>AND(($O$15&lt;&gt;""),($N$9&lt;&gt;""))</formula>
    </cfRule>
  </conditionalFormatting>
  <conditionalFormatting sqref="N21:O21">
    <cfRule type="expression" dxfId="41" priority="57" stopIfTrue="1">
      <formula>AND(($N$21=$R$8),($N$21&lt;&gt;""))</formula>
    </cfRule>
    <cfRule type="expression" priority="58" stopIfTrue="1">
      <formula>$N$9=$R$8</formula>
    </cfRule>
    <cfRule type="expression" dxfId="40" priority="59" stopIfTrue="1">
      <formula>AND(($O$15&lt;&gt;""),($N$21&lt;&gt;""))</formula>
    </cfRule>
  </conditionalFormatting>
  <dataValidations count="6">
    <dataValidation type="list" allowBlank="1" showInputMessage="1" showErrorMessage="1" sqref="T22 T8">
      <formula1>NB_Parties_Final</formula1>
    </dataValidation>
    <dataValidation type="list" allowBlank="1" showInputMessage="1" showErrorMessage="1" sqref="H23 H17 H11 H5 H25 H19 H13 H7">
      <formula1>NB_Parties_8eme</formula1>
    </dataValidation>
    <dataValidation type="list" allowBlank="1" showInputMessage="1" showErrorMessage="1" sqref="L6 L18 L12 L24">
      <formula1>NB_Parties_Quart</formula1>
    </dataValidation>
    <dataValidation type="list" allowBlank="1" showInputMessage="1" showErrorMessage="1" sqref="P21 P9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  <dataValidation type="list" allowBlank="1" showInputMessage="1" showErrorMessage="1" sqref="D4:D5 D25:D26">
      <formula1>NB_Parties_16eme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2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 A
(Tableau de 35 joueurs)&amp;R&amp;"Comic Sans MS,Gras"&amp;20LIGUE FFB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70</vt:i4>
      </vt:variant>
    </vt:vector>
  </HeadingPairs>
  <TitlesOfParts>
    <vt:vector size="82" baseType="lpstr">
      <vt:lpstr>Points</vt:lpstr>
      <vt:lpstr>Accueil</vt:lpstr>
      <vt:lpstr>Inscrits</vt:lpstr>
      <vt:lpstr>1</vt:lpstr>
      <vt:lpstr>2</vt:lpstr>
      <vt:lpstr>3</vt:lpstr>
      <vt:lpstr>4</vt:lpstr>
      <vt:lpstr>5</vt:lpstr>
      <vt:lpstr>Final A</vt:lpstr>
      <vt:lpstr>Final B</vt:lpstr>
      <vt:lpstr>Classement</vt:lpstr>
      <vt:lpstr>Feuil1</vt:lpstr>
      <vt:lpstr>Billard_name</vt:lpstr>
      <vt:lpstr>Ch_Licenciés</vt:lpstr>
      <vt:lpstr>Club</vt:lpstr>
      <vt:lpstr>Date</vt:lpstr>
      <vt:lpstr>Division</vt:lpstr>
      <vt:lpstr>Inscrits!Impression_des_titres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Joueur_20</vt:lpstr>
      <vt:lpstr>Joueur_21</vt:lpstr>
      <vt:lpstr>Joueur_22</vt:lpstr>
      <vt:lpstr>Joueur_23</vt:lpstr>
      <vt:lpstr>Joueur_24</vt:lpstr>
      <vt:lpstr>Joueur_25</vt:lpstr>
      <vt:lpstr>Joueur_26</vt:lpstr>
      <vt:lpstr>Joueur_27</vt:lpstr>
      <vt:lpstr>Joueur_28</vt:lpstr>
      <vt:lpstr>Joueur_29</vt:lpstr>
      <vt:lpstr>Joueur_3</vt:lpstr>
      <vt:lpstr>Joueur_30</vt:lpstr>
      <vt:lpstr>Joueur_31</vt:lpstr>
      <vt:lpstr>Joueur_32</vt:lpstr>
      <vt:lpstr>Joueur_33</vt:lpstr>
      <vt:lpstr>Joueur_34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NB_Parties_16eme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'Final A'!Zone_d_impression</vt:lpstr>
      <vt:lpstr>'Final B'!Zone_d_impression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2005-09-20T12:55:02Z</cp:lastPrinted>
  <dcterms:created xsi:type="dcterms:W3CDTF">2004-12-07T04:18:39Z</dcterms:created>
  <dcterms:modified xsi:type="dcterms:W3CDTF">2019-09-25T21:49:28Z</dcterms:modified>
</cp:coreProperties>
</file>