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730" windowHeight="4815" tabRatio="741" activeTab="1"/>
  </bookViews>
  <sheets>
    <sheet name="Aide" sheetId="1" r:id="rId1"/>
    <sheet name="Engagements" sheetId="2" r:id="rId2"/>
    <sheet name="Résultats" sheetId="3" r:id="rId3"/>
    <sheet name="Synthèse-Remarques" sheetId="4" r:id="rId4"/>
    <sheet name="Feuil1" sheetId="5" r:id="rId5"/>
  </sheets>
  <definedNames>
    <definedName name="categorie_synthese">'Synthèse-Remarques'!$AW$25:$AX$31</definedName>
    <definedName name="chemin_fichiers_resultats">'Engagements'!$B$108</definedName>
    <definedName name="clubs_synthese">'Synthèse-Remarques'!$BA$25:$BB$33</definedName>
    <definedName name="commentaires">'Synthèse-Remarques'!$M$6:$R$13</definedName>
    <definedName name="condition1">AND(nom1&lt;&gt;"",nom2&lt;&gt;"",nom3&lt;&gt;"",nom4="",nom5="",nom6="")</definedName>
    <definedName name="condition2">AND(nom4="",nom5="",nom6="",nom7="",nom8="",nom9="",nom3="")</definedName>
    <definedName name="condition3">AND(nom1&lt;&gt;"",nom2&lt;&gt;"",nom3="",nom4&lt;&gt;"",nom5&lt;&gt;"",nom6&lt;&gt;"")</definedName>
    <definedName name="condition4">AND(nom1&lt;&gt;"",nom4&lt;&gt;"",nom3&lt;&gt;"")</definedName>
    <definedName name="condition5">AND(nom1&lt;&gt;"",nom2&lt;&gt;"",nom3="",nom4&lt;&gt;"",nom5&lt;&gt;"",nom6="")</definedName>
    <definedName name="DirJeu">'Synthèse-Remarques'!$O$1</definedName>
    <definedName name="disicpline_synthese">'Synthèse-Remarques'!$AT$25:$AU$29</definedName>
    <definedName name="DJ">'Engagements'!$F$1</definedName>
    <definedName name="Etape">'Engagements'!$A$6</definedName>
    <definedName name="fin_résultat">'Résultats'!$B$49</definedName>
    <definedName name="Jfexc">'Engagements'!$C$8</definedName>
    <definedName name="Jfexcus">'Engagements'!$C$8</definedName>
    <definedName name="JfNexc">'Engagements'!$C$9</definedName>
    <definedName name="liste_joueurs" localSheetId="1">'Engagements'!$R$18:$V$147</definedName>
    <definedName name="nom1">'Engagements'!$B$13</definedName>
    <definedName name="nom10">'Engagements'!$B$34</definedName>
    <definedName name="nom11">'Engagements'!$D$34</definedName>
    <definedName name="nom12">'Engagements'!$F$34</definedName>
    <definedName name="nom13">'Engagements'!$B$41</definedName>
    <definedName name="nom14">'Engagements'!$D$41</definedName>
    <definedName name="nom15">'Engagements'!$F$41</definedName>
    <definedName name="nom16">'Engagements'!$B$48</definedName>
    <definedName name="nom17">'Engagements'!$D$48</definedName>
    <definedName name="nom18">'Engagements'!$F$48</definedName>
    <definedName name="nom19">'Engagements'!$B$55</definedName>
    <definedName name="nom2">'Engagements'!$D$13</definedName>
    <definedName name="nom20">'Engagements'!$D$55</definedName>
    <definedName name="nom21">'Engagements'!$F$55</definedName>
    <definedName name="nom3">'Engagements'!$F$13</definedName>
    <definedName name="nom4">'Engagements'!$B$20</definedName>
    <definedName name="nom5">'Engagements'!$D$20</definedName>
    <definedName name="nom6">'Engagements'!$F$20</definedName>
    <definedName name="nom7">'Engagements'!$B$27</definedName>
    <definedName name="nom8">'Engagements'!$D$27</definedName>
    <definedName name="nom9">'Engagements'!$F$27</definedName>
    <definedName name="NomClub">'Engagements'!$D$3</definedName>
    <definedName name="noms_poule1">'Résultats'!$B$9:$E$9,'Résultats'!$B$17:$E$17,'Résultats'!$B$25:$E$25</definedName>
    <definedName name="noms_poule1_2">'Résultats'!$B$9:$E$9,'Résultats'!$B$17:$E$17,'Résultats'!$B$25:$E$25,'Résultats'!$G$9:$J$9,'Résultats'!$G$17:$J$17,'Résultats'!$G$25:$J$25</definedName>
    <definedName name="noms_poule2">'Résultats'!$G$9:$J$9,'Résultats'!$G$17:$J$17,'Résultats'!$G$25:$J$25</definedName>
    <definedName name="noms_poule3">'Résultats'!$L$9:$O$9,'Résultats'!$L$17:$O$17,'Résultats'!$L$25:$O$25</definedName>
    <definedName name="noms_poule4">'Résultats'!$Q$9:$T$9,'Résultats'!$Q$17:$T$17,'Résultats'!$Q$25:$T$25</definedName>
    <definedName name="noms_poule5">'Résultats'!$V$9:$Y$9,'Résultats'!$V$17:$Y$17,'Résultats'!$V$25:$Y$25</definedName>
    <definedName name="noms_poule6">'Résultats'!$AA$9:$AD$9,'Résultats'!$AA$17:$AD$17,'Résultats'!$AA$25:$AD$25</definedName>
    <definedName name="noms_poule7">'Résultats'!$AF$9:$AI$9,'Résultats'!$AF$17:$AI$17,'Résultats'!$AF$25:$AI$25</definedName>
    <definedName name="noms_poules">'Résultats'!$B$9:$E$9,'Résultats'!$B$17:$E$17,'Résultats'!$B$25:$E$25,'Résultats'!$G$9:$J$9,'Résultats'!$G$17:$J$17,'Résultats'!$G$25:$J$25,'Résultats'!$L$9:$O$9,'Résultats'!$L$17:$O$17,'Résultats'!$L$25:$O$25</definedName>
    <definedName name="prenom1">'Engagements'!$B$14</definedName>
    <definedName name="prenom10">'Engagements'!$B$35</definedName>
    <definedName name="prenom11">'Engagements'!$D$35</definedName>
    <definedName name="prenom12">'Engagements'!$F$35</definedName>
    <definedName name="prenom13">'Engagements'!$B$42</definedName>
    <definedName name="prenom14">'Engagements'!$D$42</definedName>
    <definedName name="prenom15">'Engagements'!$F$42</definedName>
    <definedName name="prenom16">'Engagements'!$B$49</definedName>
    <definedName name="prenom17">'Engagements'!$D$49</definedName>
    <definedName name="prenom18">'Engagements'!$F$49</definedName>
    <definedName name="prenom19">'Engagements'!$B$56</definedName>
    <definedName name="prenom2">'Engagements'!$D$14</definedName>
    <definedName name="prenom20">'Engagements'!$D$56</definedName>
    <definedName name="prenom21">'Engagements'!$F$56</definedName>
    <definedName name="prenom3">'Engagements'!$F$14</definedName>
    <definedName name="prenom4">'Engagements'!$B$21</definedName>
    <definedName name="prenom5">'Engagements'!$D$21</definedName>
    <definedName name="prenom6">'Engagements'!$F$21</definedName>
    <definedName name="prenom7">'Engagements'!$B$28</definedName>
    <definedName name="prenom8">'Engagements'!$D$28</definedName>
    <definedName name="prenom9">'Engagements'!$F$28</definedName>
    <definedName name="résultat1">'Résultats'!$B$11</definedName>
    <definedName name="résultat10">'Résultats'!$Q$11</definedName>
    <definedName name="résultat11">'Résultats'!$Q$19</definedName>
    <definedName name="résultat12">'Résultats'!$Q$27</definedName>
    <definedName name="résultat13">'Résultats'!$V$11</definedName>
    <definedName name="résultat14">'Résultats'!$V$19</definedName>
    <definedName name="résultat15">'Résultats'!$V$27</definedName>
    <definedName name="résultat16">'Résultats'!$AA$11</definedName>
    <definedName name="résultat17">'Résultats'!$AA$19</definedName>
    <definedName name="résultat18">'Résultats'!$AA$27</definedName>
    <definedName name="résultat19">'Résultats'!$AF$11</definedName>
    <definedName name="résultat2">'Résultats'!$B$19</definedName>
    <definedName name="résultat20">'Résultats'!$AF$19</definedName>
    <definedName name="résultat21">'Résultats'!$AF$27</definedName>
    <definedName name="résultat3">'Résultats'!$B$27</definedName>
    <definedName name="résultat4">'Résultats'!$G$11</definedName>
    <definedName name="résultat5">'Résultats'!$G$19</definedName>
    <definedName name="résultat6">'Résultats'!$G$27</definedName>
    <definedName name="résultat7">'Résultats'!$L$11</definedName>
    <definedName name="résultat8">'Résultats'!$L$19</definedName>
    <definedName name="résultat9">'Résultats'!$L$27</definedName>
    <definedName name="tablo_club">L24C54:L34C55</definedName>
    <definedName name="tablo_synthese">'Synthèse-Remarques'!$A$4:$J$24</definedName>
    <definedName name="Tours_de_jeu">'Engagements'!$O$28:$O$33</definedName>
    <definedName name="_xlnm.Print_Area" localSheetId="0">'Aide'!$A$1:$A$29</definedName>
    <definedName name="_xlnm.Print_Area" localSheetId="1">'Engagements'!$A$1:$G$59</definedName>
    <definedName name="_xlnm.Print_Area" localSheetId="2">'Résultats'!$A$1:$AJ$35</definedName>
    <definedName name="_xlnm.Print_Area" localSheetId="3">'Synthèse-Remarques'!$A$1:$J$27</definedName>
  </definedNames>
  <calcPr fullCalcOnLoad="1"/>
</workbook>
</file>

<file path=xl/sharedStrings.xml><?xml version="1.0" encoding="utf-8"?>
<sst xmlns="http://schemas.openxmlformats.org/spreadsheetml/2006/main" count="783" uniqueCount="365">
  <si>
    <t>N° Licence :</t>
  </si>
  <si>
    <t>Nom :</t>
  </si>
  <si>
    <t>Prénom :</t>
  </si>
  <si>
    <t>Distance :</t>
  </si>
  <si>
    <t>Joueur A</t>
  </si>
  <si>
    <t>Joueur B</t>
  </si>
  <si>
    <t>Joueur C</t>
  </si>
  <si>
    <t>Club :</t>
  </si>
  <si>
    <t>POULE N°3</t>
  </si>
  <si>
    <t>Nationale 2</t>
  </si>
  <si>
    <t>Régionale 1</t>
  </si>
  <si>
    <t>Régionale 2</t>
  </si>
  <si>
    <t>Régionale 3</t>
  </si>
  <si>
    <t>Régionale 4</t>
  </si>
  <si>
    <t>Club  :</t>
  </si>
  <si>
    <t>N°</t>
  </si>
  <si>
    <t>Club</t>
  </si>
  <si>
    <t>09 - GSL - GROUPE SPORTIF LUGDUNUM</t>
  </si>
  <si>
    <t>10 - BCP - BILLARD CLUB PONTOIS</t>
  </si>
  <si>
    <t>02 - COSF - CLUB OMNISPORTS DE SAINT-FONS</t>
  </si>
  <si>
    <t>Tour de jeu N°1</t>
  </si>
  <si>
    <t>Série</t>
  </si>
  <si>
    <t>Pts</t>
  </si>
  <si>
    <t>Rep.</t>
  </si>
  <si>
    <t>M.G.</t>
  </si>
  <si>
    <t>Tour de jeu N°2</t>
  </si>
  <si>
    <t>Tour de jeu N°3</t>
  </si>
  <si>
    <t>02 - COSF</t>
  </si>
  <si>
    <t>09 - GSL</t>
  </si>
  <si>
    <t>10 - BCP</t>
  </si>
  <si>
    <t>32 - ABBJ</t>
  </si>
  <si>
    <t>33 - LCL</t>
  </si>
  <si>
    <t>35 - ABOL</t>
  </si>
  <si>
    <t>32 - ACADEMIE DE BILLARD DE BOURGOIN-JALLIEU</t>
  </si>
  <si>
    <t>33 - LA CARAMBOLE LISSILOISE</t>
  </si>
  <si>
    <t>35 - ACADEMIE DE BILLARD DE L'OUEST LYONNAIS</t>
  </si>
  <si>
    <t>Reprises</t>
  </si>
  <si>
    <t>POULE N°4</t>
  </si>
  <si>
    <t>POULE N°5</t>
  </si>
  <si>
    <t>POULE N°6</t>
  </si>
  <si>
    <t>Les feuilles sont protégées pour éviter les saisies dans les zones non autorisées. Il n'y a pas de mot de passe. Pour supprimer la protection d'une feuille, menu Outils - Protection - Oter la protection.</t>
  </si>
  <si>
    <t xml:space="preserve">Nationale 1 </t>
  </si>
  <si>
    <t>POULE N°1</t>
  </si>
  <si>
    <t>POULE N°2</t>
  </si>
  <si>
    <t>(2 ou 3 joueurs)</t>
  </si>
  <si>
    <t>Dir Jeu</t>
  </si>
  <si>
    <t>GESTION DES POULES DE 3 JOUEURS + POULE(S) DE 2 JOUEURS</t>
  </si>
  <si>
    <t xml:space="preserve">La saisie se fait dans les cases blanches. La feuille propose automatiquement les tours de jeu, et donne la moyenne, le vainqueur et le perdant. </t>
  </si>
  <si>
    <t>Joueurs forfaits excusés</t>
  </si>
  <si>
    <t>Joueurs forfaits non excusés</t>
  </si>
  <si>
    <t>Joueurs Forfaits excusés</t>
  </si>
  <si>
    <t>Noter les joueurs forfaits excusés et non excusés sous la forme Prénom1 NOM1 , Prénom2 NOM2, etc…</t>
  </si>
  <si>
    <t>La feuille RESULTATS permet la saisie des matchs. Une vérification est effectuée à chaque saisie pour contrôler la cohérence des données : nombre de points inférieur ou égal à la distance limite, nombre de reprises inférieur ou égal à la limite de reprises, série inférieure ou égale au nombre de points réalisés par le joueur.</t>
  </si>
  <si>
    <t>40 - ACADEMIE DE BILLARD DE CHASSIEU</t>
  </si>
  <si>
    <r>
      <t>Cas particulier des poules de 2</t>
    </r>
    <r>
      <rPr>
        <sz val="10"/>
        <color indexed="10"/>
        <rFont val="Arial"/>
        <family val="2"/>
      </rPr>
      <t xml:space="preserve"> :</t>
    </r>
    <r>
      <rPr>
        <sz val="10"/>
        <rFont val="Arial"/>
        <family val="0"/>
      </rPr>
      <t xml:space="preserve"> Il est possible de se trouver avec 1 ou 2 poules de 2. Pour cela les poules 1 et 2 sont réservées à ce cas d'espèce. Si vous avez 1 poule de 2, dans la feuille Engagements, entrer  le nom des 2 joueurs dans Joueur A et Joueur B dans la Poule 1 (</t>
    </r>
    <r>
      <rPr>
        <b/>
        <sz val="12"/>
        <color indexed="10"/>
        <rFont val="Arial"/>
        <family val="2"/>
      </rPr>
      <t>et pas ailleurs</t>
    </r>
    <r>
      <rPr>
        <sz val="10"/>
        <rFont val="Arial"/>
        <family val="0"/>
      </rPr>
      <t>) et donc il ne doit y avoir aucune info dans les cellules correspondant au Joueur C.  Dans ce cas , au 2° tour, le joueur A de la Poule 1 rencontre le joueur C de la poule 2 et le joueur A de la Poule 2 rencontre le joueur B de la Poule 1</t>
    </r>
  </si>
  <si>
    <r>
      <t>Si vous avez une 2° Poule de 2 joueurs, entrez le nom des joueurs A et B dans la Poule 2 (</t>
    </r>
    <r>
      <rPr>
        <b/>
        <sz val="12"/>
        <color indexed="10"/>
        <rFont val="Arial"/>
        <family val="2"/>
      </rPr>
      <t>et pas ailleurs</t>
    </r>
    <r>
      <rPr>
        <sz val="10"/>
        <rFont val="Arial"/>
        <family val="0"/>
      </rPr>
      <t xml:space="preserve">). Dans ce cas, au 2° tour, le joueur A de la Poule 1 rencontre le joueur B de la Poule 2 et le joueur A de la Poule 2 rencontre le joueur B de la Poule 1.  Bien entendu s'il n'y a aucune Poule de 2, ces Poules 1 et 2 fonctionnent comme les autres pour 3 joueurs. </t>
    </r>
    <r>
      <rPr>
        <b/>
        <i/>
        <sz val="10"/>
        <rFont val="Arial"/>
        <family val="2"/>
      </rPr>
      <t xml:space="preserve"> </t>
    </r>
    <r>
      <rPr>
        <b/>
        <i/>
        <sz val="12"/>
        <color indexed="10"/>
        <rFont val="Arial"/>
        <family val="2"/>
      </rPr>
      <t>DE TOUTES FACONS, LA DETERMINATION DES TOURS DE JEUX EST EFFECTUEE AUTOMATIQUEMENT PAR LE LOGICIEL</t>
    </r>
  </si>
  <si>
    <r>
      <t>Joueur C (</t>
    </r>
    <r>
      <rPr>
        <b/>
        <i/>
        <sz val="10"/>
        <color indexed="10"/>
        <rFont val="Arial"/>
        <family val="2"/>
      </rPr>
      <t>VIDE SI 1 POULE DE 2</t>
    </r>
    <r>
      <rPr>
        <b/>
        <i/>
        <sz val="10"/>
        <rFont val="Arial"/>
        <family val="2"/>
      </rPr>
      <t>)</t>
    </r>
  </si>
  <si>
    <r>
      <t>Joueur C (</t>
    </r>
    <r>
      <rPr>
        <b/>
        <i/>
        <sz val="10"/>
        <color indexed="10"/>
        <rFont val="Arial"/>
        <family val="2"/>
      </rPr>
      <t>VIDE SI 2 POULES DE 2</t>
    </r>
    <r>
      <rPr>
        <b/>
        <i/>
        <sz val="10"/>
        <rFont val="Arial"/>
        <family val="2"/>
      </rPr>
      <t>)</t>
    </r>
  </si>
  <si>
    <t>District du Lyonnais</t>
  </si>
  <si>
    <t>Le fichier est à communiquer (sous format Excel d'origine) au(x) responsable(s) de la Ligue, aux Clubs concernés et aux joueurs qui le demandent .</t>
  </si>
  <si>
    <t>03 - CCA</t>
  </si>
  <si>
    <t>03 - CCA - CERCLE DES CHEFS D'ATELIER</t>
  </si>
  <si>
    <t>04 - BCV</t>
  </si>
  <si>
    <t>04 - BCV - BILLARD CLUB DE VILLEFRANCHE</t>
  </si>
  <si>
    <t>RAS</t>
  </si>
  <si>
    <t>Observations du Directeur de Jeu sur le déroulement de la compétition</t>
  </si>
  <si>
    <t>Exemples : Le joueur Xxxx YYYYY ne s'est pas présenté en tenue correcte. Le joueur Zzzzz VVVVVV n'a pas voulu assurer l'arbitrage du 3ième tour.</t>
  </si>
  <si>
    <t>40 - ABCH</t>
  </si>
  <si>
    <t>1/2 finale</t>
  </si>
  <si>
    <t>Régionale 1&amp;2</t>
  </si>
  <si>
    <t>Etape 1</t>
  </si>
  <si>
    <t>Etape 2</t>
  </si>
  <si>
    <t>Etape 3</t>
  </si>
  <si>
    <t>Etape 4</t>
  </si>
  <si>
    <t>Nommer une cellule fin-résultat</t>
  </si>
  <si>
    <t>cette cellule est mise à jour à  chaque sélection d' une cellule feuille Résultat</t>
  </si>
  <si>
    <t>En début de procédure, si cette cellule vaut 0, la procédure s'exécute</t>
  </si>
  <si>
    <t>si la cellule vaut 1, la procédure est avortée</t>
  </si>
  <si>
    <t>FIN</t>
  </si>
  <si>
    <t>COSF</t>
  </si>
  <si>
    <t>CCA</t>
  </si>
  <si>
    <t>BCV</t>
  </si>
  <si>
    <t>GSL</t>
  </si>
  <si>
    <t>BCP</t>
  </si>
  <si>
    <t>ABBJ</t>
  </si>
  <si>
    <t>LCL</t>
  </si>
  <si>
    <t>ABOL</t>
  </si>
  <si>
    <t>ABCH</t>
  </si>
  <si>
    <t>Prénom</t>
  </si>
  <si>
    <t>ABDOULZABAR</t>
  </si>
  <si>
    <t>BARRAUD</t>
  </si>
  <si>
    <t>BERENGUER</t>
  </si>
  <si>
    <t>BEZIER</t>
  </si>
  <si>
    <t>BLUET</t>
  </si>
  <si>
    <t>CORNET</t>
  </si>
  <si>
    <t>COUTAREL</t>
  </si>
  <si>
    <t>DESMIDT</t>
  </si>
  <si>
    <t>DUPONT</t>
  </si>
  <si>
    <t>FAVIER</t>
  </si>
  <si>
    <t>FERNANDES</t>
  </si>
  <si>
    <t>GIRAUD</t>
  </si>
  <si>
    <t>GONZALEZ</t>
  </si>
  <si>
    <t>GROS</t>
  </si>
  <si>
    <t>IMBERT</t>
  </si>
  <si>
    <t>JARRET</t>
  </si>
  <si>
    <t>KONIECZNY</t>
  </si>
  <si>
    <t>LACROIX</t>
  </si>
  <si>
    <t>LAURIER</t>
  </si>
  <si>
    <t>MARLIER</t>
  </si>
  <si>
    <t>MERLE</t>
  </si>
  <si>
    <t>ROPARS</t>
  </si>
  <si>
    <t>SIMON</t>
  </si>
  <si>
    <t>VERYSER</t>
  </si>
  <si>
    <t>Liste des joueurs ligue à remettre à jour chaque saison</t>
  </si>
  <si>
    <t>Finale district</t>
  </si>
  <si>
    <t>BATAILLE</t>
  </si>
  <si>
    <t>BESSON</t>
  </si>
  <si>
    <t>BONNEFOI</t>
  </si>
  <si>
    <t>BOTTON</t>
  </si>
  <si>
    <t>CADORE</t>
  </si>
  <si>
    <t>CAO</t>
  </si>
  <si>
    <t>DECOMBE</t>
  </si>
  <si>
    <t>KOCAURLU</t>
  </si>
  <si>
    <t>MEUNIER</t>
  </si>
  <si>
    <t>PANTEL</t>
  </si>
  <si>
    <t>PORTUGUES</t>
  </si>
  <si>
    <t>RENAUT</t>
  </si>
  <si>
    <t>ROBERTON</t>
  </si>
  <si>
    <t>VINCENT</t>
  </si>
  <si>
    <t xml:space="preserve">Quand vous aurez terminé, 
lancez la vérification </t>
  </si>
  <si>
    <t>FAVENTIN</t>
  </si>
  <si>
    <t>KOWACKI</t>
  </si>
  <si>
    <t>MAISSE</t>
  </si>
  <si>
    <t>Nom</t>
  </si>
  <si>
    <t xml:space="preserve">Quand vous aurez rempli la feuille , lancez la vérification </t>
  </si>
  <si>
    <t>&lt;&lt;  Choisir  ici le
&lt;&lt;  n° de l'étape</t>
  </si>
  <si>
    <t>Synthèse des résultats</t>
  </si>
  <si>
    <t>Points</t>
  </si>
  <si>
    <t>Rep
rises</t>
  </si>
  <si>
    <t>MG</t>
  </si>
  <si>
    <t>Classe
ment</t>
  </si>
  <si>
    <t xml:space="preserve">RAPPORT DU DIRECTEUR DE JEU EN CAS DE PROBLEME </t>
  </si>
  <si>
    <t>Partie Libre</t>
  </si>
  <si>
    <t>Cadre 42/2</t>
  </si>
  <si>
    <t>1 Bande</t>
  </si>
  <si>
    <t>3 Bandes</t>
  </si>
  <si>
    <t>Cadre 47/1</t>
  </si>
  <si>
    <t>Cadre 71/2</t>
  </si>
  <si>
    <t>Pts
Match</t>
  </si>
  <si>
    <r>
      <t xml:space="preserve">Top 
</t>
    </r>
    <r>
      <rPr>
        <b/>
        <sz val="7"/>
        <color indexed="9"/>
        <rFont val="Arial"/>
        <family val="2"/>
      </rPr>
      <t>moyenne</t>
    </r>
  </si>
  <si>
    <r>
      <t xml:space="preserve">Top
</t>
    </r>
    <r>
      <rPr>
        <b/>
        <sz val="7"/>
        <color indexed="9"/>
        <rFont val="Arial"/>
        <family val="2"/>
      </rPr>
      <t>Série</t>
    </r>
  </si>
  <si>
    <r>
      <t>VOIR RAPPORT</t>
    </r>
    <r>
      <rPr>
        <b/>
        <sz val="12"/>
        <rFont val="Arial"/>
        <family val="2"/>
      </rPr>
      <t xml:space="preserve"> sur feuille Synthèse-Remarques</t>
    </r>
  </si>
  <si>
    <t>Reprises :</t>
  </si>
  <si>
    <t>Date :</t>
  </si>
  <si>
    <r>
      <t>Dir</t>
    </r>
    <r>
      <rPr>
        <vertAlign val="superscript"/>
        <sz val="12"/>
        <rFont val="Arial"/>
        <family val="2"/>
      </rPr>
      <t>ecteur</t>
    </r>
    <r>
      <rPr>
        <sz val="12"/>
        <rFont val="Arial"/>
        <family val="2"/>
      </rPr>
      <t xml:space="preserve"> Jeu :</t>
    </r>
  </si>
  <si>
    <t>Directeur de jeu :</t>
  </si>
  <si>
    <t>OU D'INCIDENT SURVENU PENDANT LA COMPETITION</t>
  </si>
  <si>
    <t>Catégorie :</t>
  </si>
  <si>
    <t>La composition des poules est définie automatiquement pour tous les cas de figures (Jusqu'à 6 poules de 3, ou 1 poule de 2 et jusqu'à 5 poules de 3, ou 2 poules de 2 et jusqu'à 4 poules de 3). Pensez à inscrire les joueurs dans l'ordre de la convocation</t>
  </si>
  <si>
    <t>Les informations principales doivent être remplies dans le formulaire qui s'affiche à l'ouverture du fichier. Vous pouvez les inscrire ou les modifier plus tard en cas d'erreur.</t>
  </si>
  <si>
    <t>Si la catégorie ne comporte pas de limite de reprises, laissez la case vide.</t>
  </si>
  <si>
    <t>Si aucun formulaire ne s'est affiché lors de l'ouverture de ce fichier, il vous faut activer les macros (voir le tutoriel pour le détail de cette opération en fonction de votre version d'Excel).</t>
  </si>
  <si>
    <t>Remplir les données joueurs: Nom, Prénom, et saisir le club au moyen des listes déroulantes.</t>
  </si>
  <si>
    <t>Quand vous aurez rempli coplètement la feuille Engagement, le bouton vert (Vérification Engagements) vous permettra de vérifier les données entrées et vous proposera de corriger les éventuels oublis ou erreurs de saisie. Les numéros de licence seront remplis automtiquement.</t>
  </si>
  <si>
    <r>
      <t>NOUVEAU : La rubrique "Observations du Directeur de Jeu sur le déroulement de la compétition"</t>
    </r>
    <r>
      <rPr>
        <sz val="10"/>
        <rFont val="Arial"/>
        <family val="0"/>
      </rPr>
      <t xml:space="preserve"> située en bas à droite de la feuille RESULTATS </t>
    </r>
    <r>
      <rPr>
        <b/>
        <sz val="10"/>
        <color indexed="10"/>
        <rFont val="Arial"/>
        <family val="2"/>
      </rPr>
      <t>devra obligatoirement être renseigné</t>
    </r>
    <r>
      <rPr>
        <sz val="10"/>
        <color indexed="10"/>
        <rFont val="Arial"/>
        <family val="2"/>
      </rPr>
      <t>e</t>
    </r>
    <r>
      <rPr>
        <sz val="10"/>
        <rFont val="Arial"/>
        <family val="0"/>
      </rPr>
      <t xml:space="preserve">.  S'il n'y a pas eu de problème ou d'incident, mettre une croix dans la case RAS. Sinon, mettre une croix dans l'autre case et faire le rapport dans la feuille Synthèse-Remarques. </t>
    </r>
  </si>
  <si>
    <t>Si vous avez une poule unique de 3 joueurs, enregistrez les joueurs en Poule n° 1</t>
  </si>
  <si>
    <t>Quand vous aurez saisi l'ensemble des informations des matchs, cliquez sur le bouton "Vérification finale". Toutes les informations seront vérifiées et des messages vous guideront en cas d'erreurs.
Un tableau de synthèse sera généré (dans la page Synthèse-Remarques). Si vous souhaitez l'imprimer, la mise en page est déjà effectuée.</t>
  </si>
  <si>
    <r>
      <t xml:space="preserve">En principe vous ne devriez pas à avoir supprimer cette protection. Si vous aviez à le faire, nous vous rappellons ce qui est dit au début de l'Aide : </t>
    </r>
    <r>
      <rPr>
        <b/>
        <sz val="12"/>
        <color indexed="10"/>
        <rFont val="Arial"/>
        <family val="2"/>
      </rPr>
      <t>Ne modifiez pas le fichier "poules de 3 district.xls" mais seulement le fichier renommé (par ex : "T1 Libre R3 GSL.xls" )</t>
    </r>
  </si>
  <si>
    <t>DIVERS</t>
  </si>
  <si>
    <t>Si vous rencontrez des problèmes d'écran en partie figé, faites fonctionner le zoom (Ctrl+roulette de la souris, ou menu affichage)</t>
  </si>
  <si>
    <t>Pour toute anomalie constatée, contactez l'auteur du programme, Claude SCHAFFRAN , ou Michel FLEURY</t>
  </si>
  <si>
    <t>BESNIER</t>
  </si>
  <si>
    <t>BOURHIS</t>
  </si>
  <si>
    <t>CUNY</t>
  </si>
  <si>
    <t>DEZEMPTE</t>
  </si>
  <si>
    <t>GAUCHER</t>
  </si>
  <si>
    <t>GOURDIN</t>
  </si>
  <si>
    <t>MARTELLONI</t>
  </si>
  <si>
    <t>MUSSET</t>
  </si>
  <si>
    <t>09</t>
  </si>
  <si>
    <t>02</t>
  </si>
  <si>
    <t>04</t>
  </si>
  <si>
    <t>03</t>
  </si>
  <si>
    <t>35</t>
  </si>
  <si>
    <t>BONNEFOND</t>
  </si>
  <si>
    <r>
      <t xml:space="preserve">Ce fichier Excel est une adaptation de celui créé par JM LAVAUD puis modifié par R ETAIX. Il permet la gestion des résultats de 6 poules de 3 joueurs comprenant eventuellement 1 à 2 poules de 2 joueurs. 
Pour une présentation complète, reportez vous au fichier d'aide : </t>
    </r>
    <r>
      <rPr>
        <b/>
        <u val="single"/>
        <sz val="10"/>
        <rFont val="Arial"/>
        <family val="2"/>
      </rPr>
      <t xml:space="preserve">tutoriel poules de 3 district.doc
</t>
    </r>
  </si>
  <si>
    <t>Version 3,3 du 3 décembre 2013</t>
  </si>
  <si>
    <t xml:space="preserve"> </t>
  </si>
  <si>
    <t>N° Club</t>
  </si>
  <si>
    <t>ALTISEN</t>
  </si>
  <si>
    <t>BERTHET</t>
  </si>
  <si>
    <t>BERTHIER</t>
  </si>
  <si>
    <t>BUISSON</t>
  </si>
  <si>
    <t>CLEMENT</t>
  </si>
  <si>
    <t>LHUILLIER</t>
  </si>
  <si>
    <t>PHILIPPON</t>
  </si>
  <si>
    <t>RAUNET</t>
  </si>
  <si>
    <t>VERDIER</t>
  </si>
  <si>
    <t>ROQUES</t>
  </si>
  <si>
    <t>BLETON</t>
  </si>
  <si>
    <t>CAMBERLIN</t>
  </si>
  <si>
    <t>CLERMONT</t>
  </si>
  <si>
    <t>DELATTRE</t>
  </si>
  <si>
    <t>DEROUALLIERE</t>
  </si>
  <si>
    <t>DUQUENNE</t>
  </si>
  <si>
    <t>GOUBET</t>
  </si>
  <si>
    <t>JAPIOT</t>
  </si>
  <si>
    <t>PAUFIQUE</t>
  </si>
  <si>
    <t>SCHMIT</t>
  </si>
  <si>
    <t>KERLEAUX</t>
  </si>
  <si>
    <t>N° licence</t>
  </si>
  <si>
    <t>Jean Pierre</t>
  </si>
  <si>
    <t>Nationale 3</t>
  </si>
  <si>
    <t>AURAND</t>
  </si>
  <si>
    <t>EFFACER</t>
  </si>
  <si>
    <t>Double clic pour initialiser le fichier</t>
  </si>
  <si>
    <t>32</t>
  </si>
  <si>
    <t>THIERION</t>
  </si>
  <si>
    <t>BACHELET</t>
  </si>
  <si>
    <t>Daniel</t>
  </si>
  <si>
    <t>Claude</t>
  </si>
  <si>
    <t>CARRET THALLER</t>
  </si>
  <si>
    <t>Evelyne</t>
  </si>
  <si>
    <t>CUZIN</t>
  </si>
  <si>
    <t>Jacques</t>
  </si>
  <si>
    <t>Guy</t>
  </si>
  <si>
    <t>DEPOND</t>
  </si>
  <si>
    <t>Dominique</t>
  </si>
  <si>
    <t>DEVEDEUX</t>
  </si>
  <si>
    <t>Marc</t>
  </si>
  <si>
    <t>FAOUEN</t>
  </si>
  <si>
    <t>Patrick</t>
  </si>
  <si>
    <t>Alain</t>
  </si>
  <si>
    <t>Alexandre</t>
  </si>
  <si>
    <t>Gilles</t>
  </si>
  <si>
    <t>COEURET</t>
  </si>
  <si>
    <t>Carime</t>
  </si>
  <si>
    <t>Laurent</t>
  </si>
  <si>
    <t>ACCETTOLA</t>
  </si>
  <si>
    <t>Elio</t>
  </si>
  <si>
    <t>Elios</t>
  </si>
  <si>
    <t>Louis</t>
  </si>
  <si>
    <t>Pierre</t>
  </si>
  <si>
    <t>Raymond</t>
  </si>
  <si>
    <t>Manuel</t>
  </si>
  <si>
    <t>Renaud</t>
  </si>
  <si>
    <t>Richard</t>
  </si>
  <si>
    <t>Christian</t>
  </si>
  <si>
    <t>Jacky</t>
  </si>
  <si>
    <t>Jean</t>
  </si>
  <si>
    <t>Jean Luc</t>
  </si>
  <si>
    <t>Eric</t>
  </si>
  <si>
    <t>Julien</t>
  </si>
  <si>
    <t>Gérard</t>
  </si>
  <si>
    <t>Pascal</t>
  </si>
  <si>
    <t>COFFY</t>
  </si>
  <si>
    <t>Jérôme</t>
  </si>
  <si>
    <t>Roger</t>
  </si>
  <si>
    <t>Olivier</t>
  </si>
  <si>
    <t>COURVOISIER</t>
  </si>
  <si>
    <t>Myriam</t>
  </si>
  <si>
    <t>Yves</t>
  </si>
  <si>
    <t>Bernard</t>
  </si>
  <si>
    <t>André</t>
  </si>
  <si>
    <t>DAUBERT</t>
  </si>
  <si>
    <t>Patrice</t>
  </si>
  <si>
    <t>Serge</t>
  </si>
  <si>
    <t>Thierry</t>
  </si>
  <si>
    <t>François</t>
  </si>
  <si>
    <t>Michel</t>
  </si>
  <si>
    <t>FAYOLLE</t>
  </si>
  <si>
    <t>FLORET</t>
  </si>
  <si>
    <t>FURTAK</t>
  </si>
  <si>
    <t>Roland</t>
  </si>
  <si>
    <t>GARCIA</t>
  </si>
  <si>
    <t>Juan</t>
  </si>
  <si>
    <t>Jean François</t>
  </si>
  <si>
    <t>GIRARDON</t>
  </si>
  <si>
    <t>Marcel</t>
  </si>
  <si>
    <t>Jean Paul</t>
  </si>
  <si>
    <t>Hubert</t>
  </si>
  <si>
    <t>Jean Claude</t>
  </si>
  <si>
    <t>Fabrice</t>
  </si>
  <si>
    <t>KUHN</t>
  </si>
  <si>
    <t>James</t>
  </si>
  <si>
    <t>MABON</t>
  </si>
  <si>
    <t>Céline</t>
  </si>
  <si>
    <t>MAILLARD</t>
  </si>
  <si>
    <t>René</t>
  </si>
  <si>
    <t>Robert</t>
  </si>
  <si>
    <t>Charles</t>
  </si>
  <si>
    <t>PEYRARD</t>
  </si>
  <si>
    <t>PODESZWA</t>
  </si>
  <si>
    <t>POMMIER</t>
  </si>
  <si>
    <t>Ludovic</t>
  </si>
  <si>
    <t>Pascale</t>
  </si>
  <si>
    <t>Didier</t>
  </si>
  <si>
    <t>VIMAL</t>
  </si>
  <si>
    <t>Alberto</t>
  </si>
  <si>
    <t>Guillaume</t>
  </si>
  <si>
    <t>FERNANDEZ HERRERA</t>
  </si>
  <si>
    <t>LAURENT</t>
  </si>
  <si>
    <t>POULE N°7</t>
  </si>
  <si>
    <t>CCA - CERCLE DES CHEFS D'ATELIER  -  15/12/2017</t>
  </si>
  <si>
    <t xml:space="preserve">ABLONDI </t>
  </si>
  <si>
    <t>AUBERT-ROUECHE</t>
  </si>
  <si>
    <t>022383</t>
  </si>
  <si>
    <t>015881</t>
  </si>
  <si>
    <t>015826</t>
  </si>
  <si>
    <t>Jean Baptiste</t>
  </si>
  <si>
    <t>Jean-Marie</t>
  </si>
  <si>
    <t>015843</t>
  </si>
  <si>
    <t>021913</t>
  </si>
  <si>
    <t xml:space="preserve">CARRION TORRES </t>
  </si>
  <si>
    <t>DEBENOIT</t>
  </si>
  <si>
    <t>Franck</t>
  </si>
  <si>
    <t>DELANGE</t>
  </si>
  <si>
    <t>015805</t>
  </si>
  <si>
    <t>Jean-Marc</t>
  </si>
  <si>
    <t>FABIE</t>
  </si>
  <si>
    <t>Jean-François</t>
  </si>
  <si>
    <t>GODINOT</t>
  </si>
  <si>
    <t>Boris</t>
  </si>
  <si>
    <t>Lionel</t>
  </si>
  <si>
    <t>Yavuz</t>
  </si>
  <si>
    <t>LACAUX</t>
  </si>
  <si>
    <t>Stéphane</t>
  </si>
  <si>
    <t>LAVAUD</t>
  </si>
  <si>
    <t>Jean Michel</t>
  </si>
  <si>
    <t>015733</t>
  </si>
  <si>
    <t>MARTINEZ</t>
  </si>
  <si>
    <t>016484</t>
  </si>
  <si>
    <t xml:space="preserve">MINARDI </t>
  </si>
  <si>
    <t>Ghislain</t>
  </si>
  <si>
    <t>SCHUPPERT</t>
  </si>
  <si>
    <t>Jean Louis</t>
  </si>
  <si>
    <t>VIDAL</t>
  </si>
  <si>
    <t xml:space="preserve">VIDON </t>
  </si>
  <si>
    <t>FREYBURGER</t>
  </si>
  <si>
    <t>Joseph</t>
  </si>
  <si>
    <t>PFIRSCH</t>
  </si>
  <si>
    <t>Martine</t>
  </si>
  <si>
    <t>BROCHAND</t>
  </si>
  <si>
    <t>015727</t>
  </si>
  <si>
    <t>Nicolas</t>
  </si>
  <si>
    <t>KOOMEN</t>
  </si>
  <si>
    <t>Petrus</t>
  </si>
  <si>
    <t>MEDINA</t>
  </si>
  <si>
    <t>Tomas</t>
  </si>
  <si>
    <t>MORET</t>
  </si>
  <si>
    <t>MEVEL</t>
  </si>
  <si>
    <t>Hervé</t>
  </si>
  <si>
    <t>015735</t>
  </si>
  <si>
    <t>REYNE</t>
  </si>
  <si>
    <t>Philippe</t>
  </si>
  <si>
    <t>ROUSSEL</t>
  </si>
  <si>
    <t>Christophe</t>
  </si>
  <si>
    <t>PALOMBO</t>
  </si>
  <si>
    <t>Enzo</t>
  </si>
  <si>
    <t>015956</t>
  </si>
  <si>
    <t xml:space="preserve">BERCHET MOGUET </t>
  </si>
  <si>
    <t>BROC</t>
  </si>
  <si>
    <t>Aimé</t>
  </si>
  <si>
    <t>DENNI</t>
  </si>
  <si>
    <t>version 12.00</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</si>
</sst>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d\ mmmm\ yyyy"/>
    <numFmt numFmtId="174" formatCode="0&quot; Pts&quot;"/>
    <numFmt numFmtId="175" formatCode="0&quot; P&quot;"/>
    <numFmt numFmtId="176" formatCode="&quot;- &quot;0&quot; rep&quot;"/>
    <numFmt numFmtId="177" formatCode="0&quot; rep&quot;"/>
    <numFmt numFmtId="178" formatCode="0&quot; p /&quot;"/>
    <numFmt numFmtId="179" formatCode="0&quot; points&quot;"/>
    <numFmt numFmtId="180" formatCode="0&quot; reprises&quot;"/>
    <numFmt numFmtId="181" formatCode="dd\-mm\-yyyy"/>
    <numFmt numFmtId="182" formatCode="dd\ mm\ yyyy"/>
    <numFmt numFmtId="183" formatCode="0.000"/>
    <numFmt numFmtId="184" formatCode="0&quot; pts&quot;"/>
    <numFmt numFmtId="185" formatCode="0&quot; p&quot;"/>
    <numFmt numFmtId="186" formatCode="&quot;/ &quot;0&quot; rep&quot;"/>
    <numFmt numFmtId="187" formatCode="&quot;/ &quot;0&quot; r.&quot;"/>
    <numFmt numFmtId="188" formatCode="0&quot; p.&quot;"/>
    <numFmt numFmtId="189" formatCode="0&quot; r.&quot;"/>
    <numFmt numFmtId="190" formatCode="dd/mmmm/yyyy"/>
    <numFmt numFmtId="191" formatCode="dd\ mmmm\ yyyy"/>
    <numFmt numFmtId="192" formatCode="&quot;ou &quot;00"/>
    <numFmt numFmtId="193" formatCode="&quot;ou    &quot;00"/>
    <numFmt numFmtId="194" formatCode="&quot;Pts  ou    &quot;00"/>
    <numFmt numFmtId="195" formatCode="&quot;Pts ou  &quot;00"/>
    <numFmt numFmtId="196" formatCode="&quot;ou  &quot;00"/>
    <numFmt numFmtId="197" formatCode="00&quot; Pts&quot;"/>
    <numFmt numFmtId="198" formatCode="00&quot; Points&quot;"/>
    <numFmt numFmtId="199" formatCode="&quot;ou  &quot;00,&quot;Reprises&quot;"/>
    <numFmt numFmtId="200" formatCode="00,&quot;Reprises&quot;"/>
    <numFmt numFmtId="201" formatCode="&quot;Vrai&quot;;&quot;Vrai&quot;;&quot;Faux&quot;"/>
    <numFmt numFmtId="202" formatCode="&quot;Actif&quot;;&quot;Actif&quot;;&quot;Inactif&quot;"/>
    <numFmt numFmtId="203" formatCode="[$-40C]dddd\ d\ mmmm\ yyyy"/>
    <numFmt numFmtId="204" formatCode="dd/mm/yy;@"/>
    <numFmt numFmtId="205" formatCode="#,##0.000"/>
    <numFmt numFmtId="206" formatCode="0.0"/>
    <numFmt numFmtId="207" formatCode="#,##0.0"/>
    <numFmt numFmtId="208" formatCode="000000"/>
    <numFmt numFmtId="209" formatCode="[$-40C]General"/>
  </numFmts>
  <fonts count="86">
    <font>
      <sz val="10"/>
      <name val="Arial"/>
      <family val="0"/>
    </font>
    <font>
      <sz val="12"/>
      <name val="Arial"/>
      <family val="2"/>
    </font>
    <font>
      <b/>
      <sz val="12"/>
      <name val="Arial"/>
      <family val="2"/>
    </font>
    <font>
      <b/>
      <sz val="14"/>
      <name val="Arial"/>
      <family val="2"/>
    </font>
    <font>
      <b/>
      <i/>
      <sz val="10"/>
      <name val="Arial"/>
      <family val="2"/>
    </font>
    <font>
      <b/>
      <sz val="10"/>
      <name val="Arial"/>
      <family val="2"/>
    </font>
    <font>
      <i/>
      <sz val="10"/>
      <name val="Arial"/>
      <family val="2"/>
    </font>
    <font>
      <b/>
      <sz val="12"/>
      <name val="Arial Narrow"/>
      <family val="2"/>
    </font>
    <font>
      <b/>
      <sz val="36"/>
      <name val="Arial Narrow"/>
      <family val="2"/>
    </font>
    <font>
      <b/>
      <sz val="11"/>
      <name val="Arial"/>
      <family val="2"/>
    </font>
    <font>
      <u val="single"/>
      <sz val="10"/>
      <color indexed="12"/>
      <name val="Arial"/>
      <family val="2"/>
    </font>
    <font>
      <u val="single"/>
      <sz val="10"/>
      <color indexed="36"/>
      <name val="Arial"/>
      <family val="2"/>
    </font>
    <font>
      <b/>
      <i/>
      <sz val="10"/>
      <color indexed="10"/>
      <name val="Arial"/>
      <family val="2"/>
    </font>
    <font>
      <b/>
      <sz val="18"/>
      <name val="Arial"/>
      <family val="2"/>
    </font>
    <font>
      <sz val="16"/>
      <name val="Arial"/>
      <family val="2"/>
    </font>
    <font>
      <b/>
      <sz val="16"/>
      <name val="Arial"/>
      <family val="2"/>
    </font>
    <font>
      <sz val="10"/>
      <color indexed="10"/>
      <name val="Arial"/>
      <family val="2"/>
    </font>
    <font>
      <b/>
      <i/>
      <sz val="13"/>
      <name val="Arial"/>
      <family val="2"/>
    </font>
    <font>
      <b/>
      <sz val="10"/>
      <color indexed="10"/>
      <name val="Arial Narrow"/>
      <family val="2"/>
    </font>
    <font>
      <b/>
      <sz val="12"/>
      <color indexed="10"/>
      <name val="Arial"/>
      <family val="2"/>
    </font>
    <font>
      <b/>
      <i/>
      <sz val="12"/>
      <color indexed="10"/>
      <name val="Arial"/>
      <family val="2"/>
    </font>
    <font>
      <b/>
      <sz val="28"/>
      <name val="Arial"/>
      <family val="2"/>
    </font>
    <font>
      <b/>
      <sz val="10"/>
      <color indexed="10"/>
      <name val="Arial"/>
      <family val="2"/>
    </font>
    <font>
      <b/>
      <sz val="16"/>
      <name val="Arial Narrow"/>
      <family val="2"/>
    </font>
    <font>
      <sz val="8"/>
      <name val="Arial"/>
      <family val="2"/>
    </font>
    <font>
      <b/>
      <i/>
      <sz val="11"/>
      <color indexed="10"/>
      <name val="Arial"/>
      <family val="2"/>
    </font>
    <font>
      <b/>
      <sz val="10"/>
      <color indexed="12"/>
      <name val="Arial"/>
      <family val="2"/>
    </font>
    <font>
      <sz val="18"/>
      <name val="Arial"/>
      <family val="2"/>
    </font>
    <font>
      <sz val="9"/>
      <name val="Arial"/>
      <family val="2"/>
    </font>
    <font>
      <b/>
      <sz val="11"/>
      <color indexed="12"/>
      <name val="Arial"/>
      <family val="2"/>
    </font>
    <font>
      <b/>
      <sz val="9"/>
      <color indexed="9"/>
      <name val="Arial"/>
      <family val="2"/>
    </font>
    <font>
      <sz val="11"/>
      <name val="Arial"/>
      <family val="2"/>
    </font>
    <font>
      <sz val="16"/>
      <color indexed="9"/>
      <name val="Arial"/>
      <family val="2"/>
    </font>
    <font>
      <sz val="9"/>
      <color indexed="9"/>
      <name val="Arial"/>
      <family val="2"/>
    </font>
    <font>
      <sz val="10"/>
      <color indexed="9"/>
      <name val="Arial"/>
      <family val="2"/>
    </font>
    <font>
      <b/>
      <sz val="9"/>
      <name val="Arial"/>
      <family val="2"/>
    </font>
    <font>
      <b/>
      <sz val="7"/>
      <color indexed="9"/>
      <name val="Arial"/>
      <family val="2"/>
    </font>
    <font>
      <vertAlign val="superscript"/>
      <sz val="12"/>
      <name val="Arial"/>
      <family val="2"/>
    </font>
    <font>
      <b/>
      <u val="single"/>
      <sz val="10"/>
      <name val="Arial"/>
      <family val="2"/>
    </font>
    <font>
      <sz val="14"/>
      <name val="Arial"/>
      <family val="2"/>
    </font>
    <font>
      <sz val="11"/>
      <name val="Calibri"/>
      <family val="2"/>
    </font>
    <font>
      <b/>
      <sz val="26"/>
      <name val="Arial Narrow"/>
      <family val="2"/>
    </font>
    <font>
      <sz val="11"/>
      <color indexed="9"/>
      <name val="Arial"/>
      <family val="2"/>
    </font>
    <font>
      <sz val="11"/>
      <color indexed="8"/>
      <name val="Calibri"/>
      <family val="2"/>
    </font>
    <font>
      <sz val="10"/>
      <name val="Comic Sans MS"/>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9"/>
      <name val="Arial"/>
      <family val="2"/>
    </font>
    <font>
      <sz val="10"/>
      <color indexed="8"/>
      <name val="Comic Sans MS"/>
      <family val="2"/>
    </font>
    <font>
      <sz val="8"/>
      <name val="Tahoma"/>
      <family val="2"/>
    </font>
    <font>
      <b/>
      <sz val="8"/>
      <color indexed="9"/>
      <name val="Arial"/>
      <family val="0"/>
    </font>
    <font>
      <b/>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000000"/>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Arial"/>
      <family val="2"/>
    </font>
    <font>
      <sz val="10"/>
      <color theme="1"/>
      <name val="Comic Sans MS"/>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8"/>
        <bgColor indexed="64"/>
      </patternFill>
    </fill>
    <fill>
      <patternFill patternType="solid">
        <fgColor indexed="16"/>
        <bgColor indexed="64"/>
      </patternFill>
    </fill>
    <fill>
      <patternFill patternType="solid">
        <fgColor indexed="9"/>
        <bgColor indexed="64"/>
      </patternFill>
    </fill>
    <fill>
      <patternFill patternType="solid">
        <fgColor indexed="26"/>
        <bgColor indexed="64"/>
      </patternFill>
    </fill>
    <fill>
      <patternFill patternType="solid">
        <fgColor indexed="55"/>
        <bgColor indexed="64"/>
      </patternFill>
    </fill>
    <fill>
      <patternFill patternType="solid">
        <fgColor theme="1" tint="0.04998999834060669"/>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indexed="10"/>
        <bgColor indexed="64"/>
      </patternFill>
    </fill>
    <fill>
      <patternFill patternType="solid">
        <fgColor theme="1"/>
        <bgColor indexed="64"/>
      </patternFill>
    </fill>
    <fill>
      <patternFill patternType="solid">
        <fgColor rgb="FF0000FF"/>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tted"/>
      <right style="medium"/>
      <top style="dotted"/>
      <bottom style="dotted"/>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dotted"/>
      <right style="medium"/>
      <top>
        <color indexed="63"/>
      </top>
      <bottom style="medium"/>
    </border>
    <border>
      <left>
        <color indexed="63"/>
      </left>
      <right>
        <color indexed="63"/>
      </right>
      <top style="thin"/>
      <bottom>
        <color indexed="63"/>
      </bottom>
    </border>
    <border>
      <left style="thin"/>
      <right style="thin"/>
      <top style="thin"/>
      <bottom style="thin"/>
    </border>
    <border>
      <left style="dotted"/>
      <right>
        <color indexed="63"/>
      </right>
      <top style="thin"/>
      <bottom style="thin"/>
    </border>
    <border>
      <left>
        <color indexed="63"/>
      </left>
      <right style="dotted"/>
      <top style="thin"/>
      <bottom style="thin"/>
    </border>
    <border>
      <left style="medium"/>
      <right style="dotted"/>
      <top style="thin"/>
      <bottom style="dotted"/>
    </border>
    <border>
      <left style="medium"/>
      <right style="dotted"/>
      <top style="dotted"/>
      <bottom style="dotted"/>
    </border>
    <border>
      <left style="medium"/>
      <right style="dotted"/>
      <top>
        <color indexed="63"/>
      </top>
      <bottom style="medium"/>
    </border>
    <border>
      <left style="medium"/>
      <right style="dotted"/>
      <top style="dotted"/>
      <bottom style="mediu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medium"/>
      <bottom style="medium"/>
    </border>
    <border>
      <left style="medium"/>
      <right>
        <color indexed="63"/>
      </right>
      <top style="medium"/>
      <bottom style="medium"/>
    </border>
    <border>
      <left style="dotted"/>
      <right style="medium"/>
      <top style="thin"/>
      <bottom style="dotted"/>
    </border>
    <border>
      <left>
        <color indexed="63"/>
      </left>
      <right style="medium"/>
      <top style="medium"/>
      <bottom style="medium"/>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thin"/>
    </border>
    <border>
      <left>
        <color indexed="63"/>
      </left>
      <right>
        <color indexed="63"/>
      </right>
      <top style="medium"/>
      <bottom style="thin"/>
    </border>
    <border>
      <left style="thin"/>
      <right style="thin"/>
      <top style="medium"/>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dotted"/>
      <right>
        <color indexed="63"/>
      </right>
      <top>
        <color indexed="63"/>
      </top>
      <bottom style="medium"/>
    </border>
    <border>
      <left style="dotted"/>
      <right>
        <color indexed="63"/>
      </right>
      <top style="thin"/>
      <bottom style="dotted"/>
    </border>
    <border>
      <left style="dotted"/>
      <right>
        <color indexed="63"/>
      </right>
      <top style="dotted"/>
      <bottom style="dotted"/>
    </border>
    <border>
      <left style="thin"/>
      <right style="thin"/>
      <top style="thin"/>
      <bottom style="dotted"/>
    </border>
    <border>
      <left style="thin"/>
      <right style="thin"/>
      <top style="dotted"/>
      <bottom style="dotted"/>
    </border>
    <border>
      <left style="thin"/>
      <right style="thin"/>
      <top style="dotted"/>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thin"/>
    </border>
    <border>
      <left style="medium"/>
      <right style="thin"/>
      <top>
        <color indexed="63"/>
      </top>
      <bottom style="thin"/>
    </border>
    <border>
      <left style="thin"/>
      <right style="medium"/>
      <top>
        <color indexed="63"/>
      </top>
      <bottom style="thin"/>
    </border>
    <border>
      <left style="thin"/>
      <right style="medium"/>
      <top style="thin"/>
      <bottom style="thin"/>
    </border>
    <border>
      <left/>
      <right style="thin">
        <color indexed="8"/>
      </right>
      <top style="thin">
        <color indexed="8"/>
      </top>
      <bottom style="thin">
        <color indexed="8"/>
      </bottom>
    </border>
    <border>
      <left style="medium"/>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dotted"/>
      <top style="thin"/>
      <bottom style="dotted"/>
    </border>
    <border>
      <left style="dotted"/>
      <right style="dotted"/>
      <top style="thin"/>
      <bottom style="dotted"/>
    </border>
    <border>
      <left>
        <color indexed="63"/>
      </left>
      <right style="thin"/>
      <top style="thin"/>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color indexed="63"/>
      </right>
      <top style="thin"/>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medium"/>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69" fillId="25" borderId="1" applyNumberFormat="0" applyAlignment="0" applyProtection="0"/>
    <xf numFmtId="0" fontId="70" fillId="0" borderId="2" applyNumberFormat="0" applyFill="0" applyAlignment="0" applyProtection="0"/>
    <xf numFmtId="0" fontId="0" fillId="26" borderId="3" applyNumberFormat="0" applyFont="0" applyAlignment="0" applyProtection="0"/>
    <xf numFmtId="0" fontId="71" fillId="27" borderId="1" applyNumberFormat="0" applyAlignment="0" applyProtection="0"/>
    <xf numFmtId="209" fontId="72" fillId="0" borderId="0">
      <alignment/>
      <protection/>
    </xf>
    <xf numFmtId="0" fontId="73" fillId="28"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29" borderId="0" applyNumberFormat="0" applyBorder="0" applyAlignment="0" applyProtection="0"/>
    <xf numFmtId="9" fontId="0" fillId="0" borderId="0" applyFont="0" applyFill="0" applyBorder="0" applyAlignment="0" applyProtection="0"/>
    <xf numFmtId="0" fontId="75" fillId="30" borderId="0" applyNumberFormat="0" applyBorder="0" applyAlignment="0" applyProtection="0"/>
    <xf numFmtId="0" fontId="76" fillId="25" borderId="4"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1" borderId="9" applyNumberFormat="0" applyAlignment="0" applyProtection="0"/>
  </cellStyleXfs>
  <cellXfs count="365">
    <xf numFmtId="0" fontId="0" fillId="0" borderId="0" xfId="0" applyAlignment="1">
      <alignment/>
    </xf>
    <xf numFmtId="0" fontId="0" fillId="0" borderId="10" xfId="0" applyFont="1" applyBorder="1" applyAlignment="1" applyProtection="1">
      <alignment horizontal="center" vertical="center"/>
      <protection locked="0"/>
    </xf>
    <xf numFmtId="0" fontId="1" fillId="32"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1" fillId="0" borderId="0" xfId="0" applyFont="1" applyAlignment="1" applyProtection="1">
      <alignment vertical="center"/>
      <protection locked="0"/>
    </xf>
    <xf numFmtId="0" fontId="3" fillId="0" borderId="0" xfId="0" applyFont="1" applyAlignment="1" applyProtection="1">
      <alignment vertical="center"/>
      <protection locked="0"/>
    </xf>
    <xf numFmtId="0" fontId="0" fillId="32" borderId="0" xfId="0" applyFont="1" applyFill="1" applyBorder="1" applyAlignment="1" applyProtection="1">
      <alignment vertical="center"/>
      <protection/>
    </xf>
    <xf numFmtId="183" fontId="2" fillId="32" borderId="0" xfId="0" applyNumberFormat="1" applyFont="1" applyFill="1" applyBorder="1" applyAlignment="1" applyProtection="1">
      <alignment horizontal="center" vertical="center"/>
      <protection/>
    </xf>
    <xf numFmtId="183" fontId="2" fillId="32" borderId="11" xfId="0" applyNumberFormat="1" applyFont="1" applyFill="1" applyBorder="1" applyAlignment="1" applyProtection="1">
      <alignment horizontal="center" vertical="center"/>
      <protection/>
    </xf>
    <xf numFmtId="0" fontId="5" fillId="0" borderId="0" xfId="0" applyFont="1" applyAlignment="1" applyProtection="1">
      <alignment vertical="center"/>
      <protection locked="0"/>
    </xf>
    <xf numFmtId="0" fontId="2" fillId="33" borderId="11" xfId="0" applyFont="1" applyFill="1" applyBorder="1" applyAlignment="1" applyProtection="1">
      <alignment horizontal="left" vertical="center"/>
      <protection/>
    </xf>
    <xf numFmtId="0" fontId="2" fillId="33" borderId="12" xfId="0" applyFont="1" applyFill="1" applyBorder="1" applyAlignment="1" applyProtection="1">
      <alignment horizontal="left" vertical="center"/>
      <protection/>
    </xf>
    <xf numFmtId="0" fontId="0" fillId="0" borderId="0" xfId="0" applyAlignment="1">
      <alignment vertical="center" wrapText="1"/>
    </xf>
    <xf numFmtId="0" fontId="0" fillId="0" borderId="0" xfId="0" applyAlignment="1">
      <alignment horizontal="justify" vertical="center" wrapText="1"/>
    </xf>
    <xf numFmtId="0" fontId="3" fillId="32" borderId="13" xfId="0" applyFont="1" applyFill="1" applyBorder="1" applyAlignment="1">
      <alignment horizontal="center" vertical="center" wrapText="1"/>
    </xf>
    <xf numFmtId="0" fontId="6" fillId="0" borderId="0" xfId="0" applyFont="1" applyAlignment="1">
      <alignment horizontal="justify" vertical="center" wrapText="1"/>
    </xf>
    <xf numFmtId="0" fontId="2" fillId="33" borderId="14" xfId="0" applyFont="1" applyFill="1" applyBorder="1" applyAlignment="1" applyProtection="1">
      <alignment horizontal="left" vertical="center"/>
      <protection/>
    </xf>
    <xf numFmtId="0" fontId="2" fillId="33" borderId="15" xfId="0" applyFont="1" applyFill="1" applyBorder="1" applyAlignment="1" applyProtection="1">
      <alignment horizontal="left" vertical="center"/>
      <protection/>
    </xf>
    <xf numFmtId="0" fontId="5" fillId="32" borderId="11" xfId="0" applyFont="1" applyFill="1" applyBorder="1" applyAlignment="1" applyProtection="1">
      <alignment horizontal="center" vertical="center"/>
      <protection locked="0"/>
    </xf>
    <xf numFmtId="191" fontId="5" fillId="32" borderId="11" xfId="0" applyNumberFormat="1" applyFont="1" applyFill="1" applyBorder="1" applyAlignment="1" applyProtection="1">
      <alignment horizontal="center" vertical="center"/>
      <protection locked="0"/>
    </xf>
    <xf numFmtId="0" fontId="5" fillId="32" borderId="11" xfId="0" applyFont="1" applyFill="1" applyBorder="1" applyAlignment="1" applyProtection="1">
      <alignment horizontal="left" vertical="center"/>
      <protection locked="0"/>
    </xf>
    <xf numFmtId="193" fontId="5" fillId="32" borderId="11" xfId="0" applyNumberFormat="1" applyFont="1" applyFill="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3" fillId="32" borderId="17" xfId="0" applyFont="1" applyFill="1" applyBorder="1" applyAlignment="1">
      <alignment horizontal="center" vertical="center"/>
    </xf>
    <xf numFmtId="0" fontId="3" fillId="32" borderId="14" xfId="0" applyFont="1" applyFill="1" applyBorder="1" applyAlignment="1">
      <alignment horizontal="center" vertical="center"/>
    </xf>
    <xf numFmtId="0" fontId="2" fillId="32" borderId="14" xfId="0" applyFont="1" applyFill="1" applyBorder="1" applyAlignment="1" applyProtection="1">
      <alignment horizontal="center" vertical="center"/>
      <protection locked="0"/>
    </xf>
    <xf numFmtId="0" fontId="2" fillId="32" borderId="0" xfId="0" applyFont="1" applyFill="1" applyBorder="1" applyAlignment="1" applyProtection="1">
      <alignment horizontal="center" vertical="center"/>
      <protection locked="0"/>
    </xf>
    <xf numFmtId="0" fontId="3" fillId="34" borderId="18" xfId="0" applyFont="1" applyFill="1" applyBorder="1" applyAlignment="1" applyProtection="1">
      <alignment horizontal="center" vertical="center"/>
      <protection/>
    </xf>
    <xf numFmtId="183" fontId="15" fillId="4" borderId="19" xfId="0" applyNumberFormat="1" applyFont="1" applyFill="1" applyBorder="1" applyAlignment="1" applyProtection="1">
      <alignment horizontal="center" vertical="center"/>
      <protection/>
    </xf>
    <xf numFmtId="183" fontId="15" fillId="4" borderId="20" xfId="0" applyNumberFormat="1" applyFont="1" applyFill="1" applyBorder="1" applyAlignment="1" applyProtection="1">
      <alignment horizontal="center" vertical="center"/>
      <protection/>
    </xf>
    <xf numFmtId="0" fontId="5" fillId="32" borderId="17" xfId="0" applyFont="1" applyFill="1" applyBorder="1" applyAlignment="1" applyProtection="1">
      <alignment horizontal="center" vertical="center"/>
      <protection locked="0"/>
    </xf>
    <xf numFmtId="0" fontId="5" fillId="32" borderId="17" xfId="0" applyFont="1" applyFill="1" applyBorder="1" applyAlignment="1" applyProtection="1">
      <alignment horizontal="left" vertical="center"/>
      <protection locked="0"/>
    </xf>
    <xf numFmtId="0" fontId="0" fillId="4" borderId="21" xfId="0" applyFont="1" applyFill="1" applyBorder="1" applyAlignment="1" applyProtection="1">
      <alignment vertical="center"/>
      <protection/>
    </xf>
    <xf numFmtId="0" fontId="0" fillId="4" borderId="22" xfId="0" applyFont="1" applyFill="1" applyBorder="1" applyAlignment="1" applyProtection="1">
      <alignment vertical="center"/>
      <protection/>
    </xf>
    <xf numFmtId="0" fontId="0" fillId="4" borderId="23" xfId="0" applyFont="1" applyFill="1" applyBorder="1" applyAlignment="1" applyProtection="1">
      <alignment vertical="center"/>
      <protection/>
    </xf>
    <xf numFmtId="0" fontId="0" fillId="4" borderId="24" xfId="0" applyFont="1" applyFill="1" applyBorder="1" applyAlignment="1" applyProtection="1">
      <alignment vertical="center"/>
      <protection/>
    </xf>
    <xf numFmtId="0" fontId="8" fillId="32" borderId="25" xfId="0" applyFont="1" applyFill="1" applyBorder="1" applyAlignment="1" applyProtection="1">
      <alignment horizontal="center"/>
      <protection/>
    </xf>
    <xf numFmtId="0" fontId="8" fillId="32" borderId="25" xfId="0" applyFont="1" applyFill="1" applyBorder="1" applyAlignment="1" applyProtection="1">
      <alignment horizontal="left"/>
      <protection/>
    </xf>
    <xf numFmtId="0" fontId="5" fillId="32" borderId="11" xfId="0" applyFont="1" applyFill="1" applyBorder="1" applyAlignment="1" applyProtection="1">
      <alignment horizontal="center" vertical="center"/>
      <protection/>
    </xf>
    <xf numFmtId="193" fontId="2" fillId="34" borderId="11" xfId="0" applyNumberFormat="1" applyFont="1" applyFill="1" applyBorder="1" applyAlignment="1" applyProtection="1">
      <alignment horizontal="center" vertical="center"/>
      <protection/>
    </xf>
    <xf numFmtId="0" fontId="19" fillId="35" borderId="26" xfId="0" applyFont="1" applyFill="1" applyBorder="1" applyAlignment="1">
      <alignment horizontal="justify" vertical="center" wrapText="1"/>
    </xf>
    <xf numFmtId="0" fontId="0" fillId="35" borderId="27" xfId="0" applyFill="1" applyBorder="1" applyAlignment="1">
      <alignment horizontal="justify" vertical="center" wrapText="1"/>
    </xf>
    <xf numFmtId="0" fontId="1" fillId="34" borderId="28" xfId="0" applyFont="1" applyFill="1" applyBorder="1" applyAlignment="1" applyProtection="1">
      <alignment horizontal="center" vertical="center"/>
      <protection/>
    </xf>
    <xf numFmtId="0" fontId="22" fillId="0" borderId="0" xfId="0" applyFont="1" applyAlignment="1">
      <alignment horizontal="justify" vertical="center" wrapText="1"/>
    </xf>
    <xf numFmtId="0" fontId="0" fillId="0" borderId="0" xfId="0" applyFill="1" applyAlignment="1" applyProtection="1">
      <alignment/>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0" fontId="1" fillId="0" borderId="0" xfId="0" applyFont="1" applyAlignment="1" applyProtection="1">
      <alignment vertical="center"/>
      <protection/>
    </xf>
    <xf numFmtId="0" fontId="0" fillId="0" borderId="0" xfId="0" applyFont="1" applyAlignment="1" applyProtection="1">
      <alignment vertical="center"/>
      <protection/>
    </xf>
    <xf numFmtId="172" fontId="6" fillId="0" borderId="0" xfId="0" applyNumberFormat="1" applyFont="1" applyFill="1" applyAlignment="1" applyProtection="1">
      <alignment horizontal="center"/>
      <protection/>
    </xf>
    <xf numFmtId="0" fontId="6" fillId="0" borderId="0" xfId="0" applyFont="1" applyFill="1" applyAlignment="1" applyProtection="1">
      <alignment horizontal="center"/>
      <protection/>
    </xf>
    <xf numFmtId="0" fontId="6" fillId="0" borderId="0" xfId="0" applyFont="1" applyFill="1" applyAlignment="1" applyProtection="1">
      <alignment/>
      <protection/>
    </xf>
    <xf numFmtId="172" fontId="0" fillId="0" borderId="0" xfId="0" applyNumberFormat="1" applyAlignment="1" applyProtection="1">
      <alignment horizontal="left" vertical="center"/>
      <protection/>
    </xf>
    <xf numFmtId="172" fontId="0" fillId="0" borderId="0" xfId="0" applyNumberFormat="1" applyFill="1" applyAlignment="1" applyProtection="1">
      <alignment horizontal="center"/>
      <protection/>
    </xf>
    <xf numFmtId="0" fontId="0" fillId="0" borderId="0" xfId="0" applyFont="1" applyAlignment="1" applyProtection="1">
      <alignment horizontal="left" vertical="center"/>
      <protection/>
    </xf>
    <xf numFmtId="172" fontId="0" fillId="0" borderId="0" xfId="0" applyNumberFormat="1" applyFill="1" applyAlignment="1" applyProtection="1">
      <alignment horizontal="left"/>
      <protection/>
    </xf>
    <xf numFmtId="0" fontId="0" fillId="0" borderId="0" xfId="0" applyAlignment="1" applyProtection="1">
      <alignment/>
      <protection hidden="1"/>
    </xf>
    <xf numFmtId="172" fontId="0" fillId="0" borderId="0" xfId="0" applyNumberFormat="1" applyFill="1" applyAlignment="1" applyProtection="1">
      <alignment horizontal="left" vertical="center"/>
      <protection/>
    </xf>
    <xf numFmtId="0" fontId="1" fillId="0" borderId="13" xfId="0" applyFont="1" applyBorder="1" applyAlignment="1" applyProtection="1">
      <alignment vertical="center"/>
      <protection locked="0"/>
    </xf>
    <xf numFmtId="0" fontId="24" fillId="0" borderId="13" xfId="0" applyFont="1" applyBorder="1" applyAlignment="1" applyProtection="1">
      <alignment vertical="center"/>
      <protection locked="0"/>
    </xf>
    <xf numFmtId="0" fontId="1" fillId="32" borderId="13" xfId="0" applyFont="1" applyFill="1" applyBorder="1" applyAlignment="1" applyProtection="1">
      <alignment vertical="center"/>
      <protection locked="0"/>
    </xf>
    <xf numFmtId="49" fontId="28" fillId="0" borderId="18" xfId="0" applyNumberFormat="1" applyFont="1" applyFill="1" applyBorder="1" applyAlignment="1">
      <alignment horizontal="center" vertical="center"/>
    </xf>
    <xf numFmtId="0" fontId="28" fillId="0" borderId="18" xfId="0" applyFont="1" applyFill="1" applyBorder="1" applyAlignment="1">
      <alignment horizontal="left" vertical="center"/>
    </xf>
    <xf numFmtId="0" fontId="1" fillId="34" borderId="29" xfId="0" applyFont="1" applyFill="1" applyBorder="1" applyAlignment="1" applyProtection="1">
      <alignment horizontal="left" vertical="center"/>
      <protection/>
    </xf>
    <xf numFmtId="0" fontId="5" fillId="0" borderId="3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49" fontId="0" fillId="0" borderId="10" xfId="48" applyNumberFormat="1" applyFont="1" applyBorder="1" applyAlignment="1" applyProtection="1">
      <alignment horizontal="center" vertical="center"/>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protection hidden="1"/>
    </xf>
    <xf numFmtId="0" fontId="0" fillId="0" borderId="18" xfId="0" applyFont="1" applyFill="1" applyBorder="1" applyAlignment="1" applyProtection="1">
      <alignment vertical="center" shrinkToFit="1"/>
      <protection/>
    </xf>
    <xf numFmtId="0" fontId="0" fillId="0" borderId="18" xfId="0" applyFont="1" applyFill="1" applyBorder="1" applyAlignment="1" applyProtection="1">
      <alignment horizontal="center" vertical="center"/>
      <protection/>
    </xf>
    <xf numFmtId="0" fontId="0" fillId="0" borderId="0" xfId="0" applyBorder="1" applyAlignment="1" applyProtection="1">
      <alignment horizontal="center" vertical="center"/>
      <protection hidden="1"/>
    </xf>
    <xf numFmtId="204" fontId="30" fillId="36" borderId="31" xfId="0" applyNumberFormat="1" applyFont="1" applyFill="1" applyBorder="1" applyAlignment="1" applyProtection="1">
      <alignment horizontal="center" vertical="center"/>
      <protection/>
    </xf>
    <xf numFmtId="0" fontId="34" fillId="36" borderId="28" xfId="0" applyFont="1" applyFill="1" applyBorder="1" applyAlignment="1" applyProtection="1">
      <alignment horizontal="center" vertical="center"/>
      <protection/>
    </xf>
    <xf numFmtId="183" fontId="28" fillId="0" borderId="18" xfId="0" applyNumberFormat="1" applyFont="1" applyFill="1" applyBorder="1" applyAlignment="1" applyProtection="1">
      <alignment horizontal="center" vertical="center"/>
      <protection/>
    </xf>
    <xf numFmtId="0" fontId="30" fillId="37" borderId="27" xfId="0" applyFont="1" applyFill="1" applyBorder="1" applyAlignment="1" applyProtection="1">
      <alignment horizontal="center" vertical="center"/>
      <protection/>
    </xf>
    <xf numFmtId="0" fontId="30" fillId="37" borderId="27" xfId="0" applyFont="1" applyFill="1" applyBorder="1" applyAlignment="1" applyProtection="1">
      <alignment horizontal="center" vertical="center" wrapText="1"/>
      <protection/>
    </xf>
    <xf numFmtId="0" fontId="30" fillId="37" borderId="32" xfId="0" applyFont="1" applyFill="1" applyBorder="1" applyAlignment="1" applyProtection="1">
      <alignment horizontal="center" vertical="center" wrapText="1"/>
      <protection/>
    </xf>
    <xf numFmtId="0" fontId="30" fillId="37" borderId="15" xfId="0" applyFont="1" applyFill="1" applyBorder="1" applyAlignment="1" applyProtection="1">
      <alignment horizontal="center" vertical="center" wrapText="1"/>
      <protection/>
    </xf>
    <xf numFmtId="0" fontId="30" fillId="38" borderId="33" xfId="0" applyFont="1" applyFill="1" applyBorder="1" applyAlignment="1" applyProtection="1">
      <alignment horizontal="center" vertical="center"/>
      <protection/>
    </xf>
    <xf numFmtId="0" fontId="30" fillId="38" borderId="34" xfId="0" applyFont="1" applyFill="1" applyBorder="1" applyAlignment="1" applyProtection="1">
      <alignment horizontal="center" vertical="center"/>
      <protection/>
    </xf>
    <xf numFmtId="0" fontId="30" fillId="38" borderId="34" xfId="0" applyFont="1" applyFill="1" applyBorder="1" applyAlignment="1" applyProtection="1">
      <alignment horizontal="center" vertical="center" wrapText="1"/>
      <protection/>
    </xf>
    <xf numFmtId="0" fontId="30" fillId="38" borderId="35" xfId="0" applyFont="1" applyFill="1" applyBorder="1" applyAlignment="1" applyProtection="1">
      <alignment horizontal="center" vertical="center" wrapText="1"/>
      <protection/>
    </xf>
    <xf numFmtId="0" fontId="30" fillId="38" borderId="33" xfId="0" applyFont="1" applyFill="1" applyBorder="1" applyAlignment="1" applyProtection="1">
      <alignment horizontal="center" vertical="center" wrapText="1"/>
      <protection/>
    </xf>
    <xf numFmtId="0" fontId="30" fillId="38" borderId="36" xfId="0" applyFont="1" applyFill="1" applyBorder="1" applyAlignment="1" applyProtection="1">
      <alignment horizontal="center" vertical="center" wrapText="1"/>
      <protection/>
    </xf>
    <xf numFmtId="0" fontId="1" fillId="34" borderId="18" xfId="0" applyFont="1" applyFill="1" applyBorder="1" applyAlignment="1" applyProtection="1">
      <alignment vertical="center"/>
      <protection/>
    </xf>
    <xf numFmtId="0" fontId="1" fillId="34" borderId="18" xfId="0" applyFont="1" applyFill="1" applyBorder="1" applyAlignment="1" applyProtection="1">
      <alignment horizontal="center" vertical="center"/>
      <protection/>
    </xf>
    <xf numFmtId="191" fontId="9" fillId="0" borderId="28" xfId="0" applyNumberFormat="1" applyFont="1" applyFill="1" applyBorder="1" applyAlignment="1" applyProtection="1">
      <alignment horizontal="center" vertical="center"/>
      <protection locked="0"/>
    </xf>
    <xf numFmtId="179" fontId="2" fillId="0" borderId="28" xfId="0" applyNumberFormat="1" applyFont="1" applyFill="1" applyBorder="1" applyAlignment="1" applyProtection="1">
      <alignment horizontal="center" vertical="center"/>
      <protection locked="0"/>
    </xf>
    <xf numFmtId="0" fontId="1" fillId="34" borderId="37" xfId="0" applyFont="1" applyFill="1" applyBorder="1" applyAlignment="1" applyProtection="1">
      <alignment vertical="center"/>
      <protection/>
    </xf>
    <xf numFmtId="0" fontId="2" fillId="0" borderId="38" xfId="0" applyFont="1" applyFill="1" applyBorder="1" applyAlignment="1" applyProtection="1">
      <alignment horizontal="center" vertical="center"/>
      <protection locked="0"/>
    </xf>
    <xf numFmtId="0" fontId="1" fillId="34" borderId="39" xfId="0" applyFont="1" applyFill="1" applyBorder="1" applyAlignment="1" applyProtection="1">
      <alignment horizontal="center" vertical="center"/>
      <protection/>
    </xf>
    <xf numFmtId="0" fontId="1" fillId="32" borderId="40" xfId="0" applyFont="1" applyFill="1" applyBorder="1" applyAlignment="1" applyProtection="1">
      <alignment vertical="center"/>
      <protection/>
    </xf>
    <xf numFmtId="0" fontId="1" fillId="32" borderId="0" xfId="0" applyFont="1" applyFill="1" applyBorder="1" applyAlignment="1" applyProtection="1">
      <alignment horizontal="center" vertical="center"/>
      <protection/>
    </xf>
    <xf numFmtId="0" fontId="1" fillId="32" borderId="0" xfId="0" applyFont="1" applyFill="1" applyBorder="1" applyAlignment="1" applyProtection="1">
      <alignment vertical="center"/>
      <protection/>
    </xf>
    <xf numFmtId="0" fontId="1" fillId="34" borderId="41" xfId="0" applyFont="1" applyFill="1" applyBorder="1" applyAlignment="1" applyProtection="1">
      <alignment vertical="center"/>
      <protection/>
    </xf>
    <xf numFmtId="0" fontId="5" fillId="34" borderId="0" xfId="0" applyFont="1" applyFill="1" applyBorder="1" applyAlignment="1" applyProtection="1">
      <alignment horizontal="left" vertical="center" wrapText="1"/>
      <protection hidden="1"/>
    </xf>
    <xf numFmtId="0" fontId="5" fillId="34" borderId="42" xfId="0" applyFont="1" applyFill="1" applyBorder="1" applyAlignment="1" applyProtection="1">
      <alignment horizontal="left" vertical="center" wrapText="1"/>
      <protection hidden="1"/>
    </xf>
    <xf numFmtId="0" fontId="5" fillId="34" borderId="43" xfId="0" applyFont="1" applyFill="1" applyBorder="1" applyAlignment="1" applyProtection="1">
      <alignment horizontal="left"/>
      <protection hidden="1"/>
    </xf>
    <xf numFmtId="0" fontId="5" fillId="34" borderId="44" xfId="0" applyFont="1" applyFill="1" applyBorder="1" applyAlignment="1" applyProtection="1">
      <alignment horizontal="left" vertical="center" wrapText="1"/>
      <protection hidden="1"/>
    </xf>
    <xf numFmtId="0" fontId="5" fillId="34" borderId="40" xfId="0" applyFont="1" applyFill="1" applyBorder="1" applyAlignment="1" applyProtection="1">
      <alignment horizontal="left" vertical="center" wrapText="1"/>
      <protection hidden="1"/>
    </xf>
    <xf numFmtId="0" fontId="5" fillId="34" borderId="45" xfId="0" applyFont="1" applyFill="1" applyBorder="1" applyAlignment="1" applyProtection="1">
      <alignment horizontal="left" vertical="center" wrapText="1"/>
      <protection hidden="1"/>
    </xf>
    <xf numFmtId="0" fontId="5" fillId="34" borderId="46" xfId="0" applyFont="1" applyFill="1" applyBorder="1" applyAlignment="1" applyProtection="1">
      <alignment horizontal="left" wrapText="1"/>
      <protection hidden="1"/>
    </xf>
    <xf numFmtId="0" fontId="5" fillId="34" borderId="46" xfId="0" applyFont="1" applyFill="1" applyBorder="1" applyAlignment="1" applyProtection="1">
      <alignment horizontal="left" vertical="center" wrapText="1"/>
      <protection hidden="1"/>
    </xf>
    <xf numFmtId="0" fontId="5" fillId="34" borderId="47" xfId="0" applyFont="1" applyFill="1" applyBorder="1" applyAlignment="1" applyProtection="1">
      <alignment horizontal="left" vertical="center" wrapText="1"/>
      <protection hidden="1"/>
    </xf>
    <xf numFmtId="0" fontId="5" fillId="34" borderId="48" xfId="0" applyFont="1" applyFill="1" applyBorder="1" applyAlignment="1" applyProtection="1">
      <alignment horizontal="left" vertical="center"/>
      <protection hidden="1"/>
    </xf>
    <xf numFmtId="0" fontId="31" fillId="34" borderId="42" xfId="0" applyFont="1" applyFill="1" applyBorder="1" applyAlignment="1" applyProtection="1">
      <alignment horizontal="center" vertical="center"/>
      <protection hidden="1"/>
    </xf>
    <xf numFmtId="0" fontId="31" fillId="34" borderId="0" xfId="0" applyFont="1" applyFill="1" applyBorder="1" applyAlignment="1" applyProtection="1">
      <alignment horizontal="left" vertical="center" wrapText="1"/>
      <protection hidden="1"/>
    </xf>
    <xf numFmtId="0" fontId="31" fillId="34" borderId="46" xfId="0" applyFont="1" applyFill="1" applyBorder="1" applyAlignment="1" applyProtection="1">
      <alignment horizontal="center" vertical="center"/>
      <protection hidden="1"/>
    </xf>
    <xf numFmtId="0" fontId="5" fillId="0" borderId="0" xfId="0" applyFont="1" applyAlignment="1">
      <alignment horizontal="justify" vertical="center" wrapText="1"/>
    </xf>
    <xf numFmtId="0" fontId="2" fillId="35" borderId="13" xfId="0" applyFont="1" applyFill="1" applyBorder="1" applyAlignment="1">
      <alignment horizontal="justify" vertical="center" wrapText="1"/>
    </xf>
    <xf numFmtId="0" fontId="4" fillId="0" borderId="0" xfId="0" applyFont="1" applyAlignment="1">
      <alignment horizontal="justify" vertical="center" wrapText="1"/>
    </xf>
    <xf numFmtId="0" fontId="0" fillId="0" borderId="0" xfId="0" applyFont="1" applyAlignment="1">
      <alignment horizontal="justify" vertical="center" wrapText="1"/>
    </xf>
    <xf numFmtId="0" fontId="1" fillId="39" borderId="0" xfId="0" applyFont="1" applyFill="1" applyAlignment="1" applyProtection="1">
      <alignment vertical="center"/>
      <protection/>
    </xf>
    <xf numFmtId="0" fontId="1" fillId="39" borderId="0" xfId="0" applyFont="1" applyFill="1" applyBorder="1" applyAlignment="1" applyProtection="1">
      <alignment vertical="center"/>
      <protection/>
    </xf>
    <xf numFmtId="0" fontId="39" fillId="0" borderId="39" xfId="0" applyFont="1" applyFill="1" applyBorder="1" applyAlignment="1" applyProtection="1">
      <alignment horizontal="center"/>
      <protection locked="0"/>
    </xf>
    <xf numFmtId="0" fontId="6" fillId="32" borderId="0" xfId="0" applyFont="1" applyFill="1" applyBorder="1" applyAlignment="1" applyProtection="1">
      <alignment horizontal="right" vertical="center"/>
      <protection/>
    </xf>
    <xf numFmtId="0" fontId="5" fillId="0" borderId="0" xfId="0" applyFont="1" applyBorder="1" applyAlignment="1" applyProtection="1">
      <alignment horizontal="center"/>
      <protection locked="0"/>
    </xf>
    <xf numFmtId="0" fontId="26" fillId="40" borderId="49" xfId="0" applyFont="1" applyFill="1" applyBorder="1" applyAlignment="1" applyProtection="1">
      <alignment horizontal="center" vertical="center" wrapText="1"/>
      <protection/>
    </xf>
    <xf numFmtId="0" fontId="1" fillId="40" borderId="49" xfId="0" applyFont="1" applyFill="1" applyBorder="1" applyAlignment="1" applyProtection="1">
      <alignment vertical="center"/>
      <protection/>
    </xf>
    <xf numFmtId="0" fontId="27" fillId="40" borderId="49" xfId="0" applyFont="1" applyFill="1" applyBorder="1" applyAlignment="1" applyProtection="1">
      <alignment horizontal="center" vertical="center" wrapText="1"/>
      <protection/>
    </xf>
    <xf numFmtId="0" fontId="27" fillId="40" borderId="50" xfId="0" applyFont="1" applyFill="1" applyBorder="1" applyAlignment="1" applyProtection="1">
      <alignment horizontal="center" vertical="center" wrapText="1"/>
      <protection/>
    </xf>
    <xf numFmtId="0" fontId="26" fillId="41" borderId="0" xfId="0" applyFont="1" applyFill="1" applyAlignment="1" applyProtection="1">
      <alignment horizontal="center" vertical="center" wrapText="1"/>
      <protection/>
    </xf>
    <xf numFmtId="0" fontId="0" fillId="41" borderId="0" xfId="0" applyFont="1" applyFill="1" applyAlignment="1" applyProtection="1">
      <alignment vertical="center"/>
      <protection/>
    </xf>
    <xf numFmtId="0" fontId="1" fillId="41" borderId="0" xfId="0" applyFont="1" applyFill="1" applyAlignment="1" applyProtection="1">
      <alignment vertical="center"/>
      <protection/>
    </xf>
    <xf numFmtId="0" fontId="1" fillId="41"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34" fillId="0" borderId="0" xfId="0" applyFont="1" applyAlignment="1">
      <alignment horizontal="justify" vertical="center" wrapText="1"/>
    </xf>
    <xf numFmtId="0" fontId="84" fillId="42" borderId="0" xfId="0" applyFont="1" applyFill="1" applyAlignment="1" applyProtection="1">
      <alignment horizontal="center" vertical="center"/>
      <protection/>
    </xf>
    <xf numFmtId="0" fontId="2" fillId="0" borderId="0" xfId="0" applyFont="1" applyFill="1" applyAlignment="1" applyProtection="1">
      <alignment vertical="center"/>
      <protection/>
    </xf>
    <xf numFmtId="0" fontId="40" fillId="0" borderId="18" xfId="0" applyFont="1" applyFill="1" applyBorder="1" applyAlignment="1">
      <alignment horizontal="left" vertical="center"/>
    </xf>
    <xf numFmtId="0" fontId="40" fillId="0" borderId="18" xfId="0" applyFont="1" applyFill="1" applyBorder="1" applyAlignment="1">
      <alignment horizontal="center" vertical="center"/>
    </xf>
    <xf numFmtId="0" fontId="0" fillId="43" borderId="18" xfId="0" applyFill="1" applyBorder="1" applyAlignment="1">
      <alignment/>
    </xf>
    <xf numFmtId="0" fontId="0" fillId="43" borderId="18" xfId="0" applyFill="1" applyBorder="1" applyAlignment="1">
      <alignment horizontal="center"/>
    </xf>
    <xf numFmtId="0" fontId="85" fillId="43" borderId="18" xfId="0" applyFont="1" applyFill="1" applyBorder="1" applyAlignment="1">
      <alignment horizontal="center"/>
    </xf>
    <xf numFmtId="208" fontId="0" fillId="0" borderId="18" xfId="0" applyNumberFormat="1" applyFont="1" applyFill="1" applyBorder="1" applyAlignment="1">
      <alignment horizontal="center" vertical="center"/>
    </xf>
    <xf numFmtId="0" fontId="40" fillId="0" borderId="18" xfId="0" applyFont="1" applyFill="1" applyBorder="1" applyAlignment="1">
      <alignment vertical="center"/>
    </xf>
    <xf numFmtId="0" fontId="40" fillId="0" borderId="18" xfId="0" applyFont="1" applyFill="1" applyBorder="1" applyAlignment="1">
      <alignment vertical="center"/>
    </xf>
    <xf numFmtId="0" fontId="0" fillId="0" borderId="18" xfId="0" applyFont="1" applyFill="1" applyBorder="1" applyAlignment="1">
      <alignment horizontal="center" vertical="center"/>
    </xf>
    <xf numFmtId="0" fontId="28" fillId="0" borderId="18" xfId="0" applyFont="1" applyFill="1" applyBorder="1" applyAlignment="1">
      <alignment vertical="center"/>
    </xf>
    <xf numFmtId="0" fontId="0" fillId="0" borderId="51" xfId="0" applyFont="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xf numFmtId="180" fontId="2" fillId="0" borderId="28" xfId="0" applyNumberFormat="1" applyFont="1" applyFill="1" applyBorder="1" applyAlignment="1" applyProtection="1">
      <alignment horizontal="center" vertical="center"/>
      <protection locked="0"/>
    </xf>
    <xf numFmtId="0" fontId="5" fillId="0" borderId="52" xfId="0" applyFont="1" applyFill="1" applyBorder="1" applyAlignment="1" applyProtection="1">
      <alignment horizontal="center" vertical="center"/>
      <protection locked="0"/>
    </xf>
    <xf numFmtId="49" fontId="0" fillId="0" borderId="53" xfId="48" applyNumberFormat="1" applyFont="1" applyBorder="1" applyAlignment="1" applyProtection="1">
      <alignment horizontal="center" vertical="center"/>
      <protection locked="0"/>
    </xf>
    <xf numFmtId="0" fontId="28" fillId="34" borderId="54" xfId="0" applyFont="1" applyFill="1" applyBorder="1" applyAlignment="1" applyProtection="1">
      <alignment vertical="center"/>
      <protection/>
    </xf>
    <xf numFmtId="0" fontId="28" fillId="34" borderId="55" xfId="0" applyFont="1" applyFill="1" applyBorder="1" applyAlignment="1" applyProtection="1">
      <alignment vertical="center"/>
      <protection/>
    </xf>
    <xf numFmtId="0" fontId="28" fillId="34" borderId="56" xfId="0" applyFont="1" applyFill="1" applyBorder="1" applyAlignment="1" applyProtection="1">
      <alignment vertical="center"/>
      <protection/>
    </xf>
    <xf numFmtId="0" fontId="28" fillId="34" borderId="18" xfId="0" applyFont="1" applyFill="1" applyBorder="1" applyAlignment="1" applyProtection="1">
      <alignment vertical="center"/>
      <protection/>
    </xf>
    <xf numFmtId="0" fontId="28" fillId="32" borderId="0" xfId="0" applyFont="1" applyFill="1" applyBorder="1" applyAlignment="1" applyProtection="1">
      <alignment vertical="center"/>
      <protection/>
    </xf>
    <xf numFmtId="0" fontId="1" fillId="32" borderId="17" xfId="0" applyFont="1" applyFill="1" applyBorder="1" applyAlignment="1" applyProtection="1">
      <alignment vertical="center"/>
      <protection locked="0"/>
    </xf>
    <xf numFmtId="0" fontId="29" fillId="32" borderId="17" xfId="0" applyFont="1" applyFill="1" applyBorder="1" applyAlignment="1" applyProtection="1">
      <alignment horizontal="center" vertical="center" wrapText="1"/>
      <protection/>
    </xf>
    <xf numFmtId="0" fontId="1" fillId="32" borderId="57" xfId="0" applyFont="1" applyFill="1" applyBorder="1" applyAlignment="1" applyProtection="1">
      <alignment vertical="center"/>
      <protection locked="0"/>
    </xf>
    <xf numFmtId="0" fontId="3" fillId="32" borderId="58" xfId="0" applyFont="1" applyFill="1" applyBorder="1" applyAlignment="1">
      <alignment horizontal="center" vertical="center"/>
    </xf>
    <xf numFmtId="0" fontId="1" fillId="32" borderId="0" xfId="0" applyFont="1" applyFill="1" applyBorder="1" applyAlignment="1" applyProtection="1">
      <alignment vertical="center"/>
      <protection locked="0"/>
    </xf>
    <xf numFmtId="0" fontId="29" fillId="32" borderId="0" xfId="0" applyFont="1" applyFill="1" applyBorder="1" applyAlignment="1" applyProtection="1">
      <alignment horizontal="center" vertical="center" wrapText="1"/>
      <protection/>
    </xf>
    <xf numFmtId="0" fontId="1" fillId="32" borderId="25" xfId="0" applyFont="1" applyFill="1" applyBorder="1" applyAlignment="1" applyProtection="1">
      <alignment vertical="center"/>
      <protection locked="0"/>
    </xf>
    <xf numFmtId="0" fontId="0" fillId="32" borderId="0" xfId="0" applyFill="1" applyBorder="1" applyAlignment="1">
      <alignment/>
    </xf>
    <xf numFmtId="0" fontId="3" fillId="32" borderId="32" xfId="0" applyFont="1" applyFill="1" applyBorder="1" applyAlignment="1">
      <alignment horizontal="center" vertical="center"/>
    </xf>
    <xf numFmtId="0" fontId="5" fillId="32" borderId="0" xfId="0" applyFont="1" applyFill="1" applyBorder="1" applyAlignment="1" applyProtection="1">
      <alignment vertical="center"/>
      <protection/>
    </xf>
    <xf numFmtId="0" fontId="5" fillId="32" borderId="0" xfId="0" applyFont="1" applyFill="1" applyBorder="1" applyAlignment="1" applyProtection="1">
      <alignment vertical="center"/>
      <protection locked="0"/>
    </xf>
    <xf numFmtId="0" fontId="5" fillId="32" borderId="58" xfId="0" applyFont="1" applyFill="1" applyBorder="1" applyAlignment="1" applyProtection="1">
      <alignment horizontal="center" vertical="center"/>
      <protection locked="0"/>
    </xf>
    <xf numFmtId="0" fontId="8" fillId="32" borderId="59" xfId="0" applyFont="1" applyFill="1" applyBorder="1" applyAlignment="1" applyProtection="1">
      <alignment horizontal="center"/>
      <protection/>
    </xf>
    <xf numFmtId="0" fontId="28" fillId="32" borderId="60" xfId="0" applyFont="1" applyFill="1" applyBorder="1" applyAlignment="1" applyProtection="1">
      <alignment vertical="center"/>
      <protection/>
    </xf>
    <xf numFmtId="0" fontId="1" fillId="32" borderId="60" xfId="0" applyFont="1" applyFill="1" applyBorder="1" applyAlignment="1" applyProtection="1">
      <alignment vertical="center"/>
      <protection locked="0"/>
    </xf>
    <xf numFmtId="0" fontId="1" fillId="0" borderId="0" xfId="0" applyFont="1" applyBorder="1" applyAlignment="1" applyProtection="1">
      <alignment vertical="center"/>
      <protection locked="0"/>
    </xf>
    <xf numFmtId="0" fontId="1" fillId="32" borderId="14" xfId="0" applyFont="1" applyFill="1" applyBorder="1" applyAlignment="1" applyProtection="1">
      <alignment vertical="center"/>
      <protection locked="0"/>
    </xf>
    <xf numFmtId="0" fontId="1" fillId="32" borderId="15" xfId="0" applyFont="1" applyFill="1" applyBorder="1" applyAlignment="1" applyProtection="1">
      <alignment vertical="center"/>
      <protection locked="0"/>
    </xf>
    <xf numFmtId="0" fontId="1" fillId="32" borderId="29" xfId="0" applyFont="1" applyFill="1" applyBorder="1" applyAlignment="1" applyProtection="1">
      <alignment vertical="center"/>
      <protection/>
    </xf>
    <xf numFmtId="0" fontId="1" fillId="32" borderId="28" xfId="0" applyFont="1" applyFill="1" applyBorder="1" applyAlignment="1" applyProtection="1">
      <alignment vertical="center"/>
      <protection/>
    </xf>
    <xf numFmtId="0" fontId="5" fillId="32" borderId="28" xfId="0" applyFont="1" applyFill="1" applyBorder="1" applyAlignment="1" applyProtection="1">
      <alignment horizontal="center" vertical="center"/>
      <protection/>
    </xf>
    <xf numFmtId="0" fontId="1" fillId="32" borderId="31" xfId="0" applyFont="1" applyFill="1" applyBorder="1" applyAlignment="1" applyProtection="1">
      <alignment vertical="center"/>
      <protection locked="0"/>
    </xf>
    <xf numFmtId="0" fontId="1" fillId="44" borderId="0" xfId="0" applyFont="1" applyFill="1" applyAlignment="1" applyProtection="1">
      <alignment vertical="center"/>
      <protection locked="0"/>
    </xf>
    <xf numFmtId="49" fontId="5" fillId="0" borderId="10" xfId="48" applyNumberFormat="1" applyFont="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1" fillId="45" borderId="0" xfId="0" applyFont="1" applyFill="1" applyAlignment="1" applyProtection="1">
      <alignment vertical="center"/>
      <protection locked="0"/>
    </xf>
    <xf numFmtId="0" fontId="5" fillId="45" borderId="0" xfId="0" applyFont="1" applyFill="1" applyAlignment="1" applyProtection="1">
      <alignment vertical="center"/>
      <protection locked="0"/>
    </xf>
    <xf numFmtId="0" fontId="3" fillId="45" borderId="0" xfId="0" applyFont="1" applyFill="1" applyAlignment="1" applyProtection="1">
      <alignment vertical="center"/>
      <protection locked="0"/>
    </xf>
    <xf numFmtId="0" fontId="1" fillId="45" borderId="0" xfId="0" applyFont="1" applyFill="1" applyBorder="1" applyAlignment="1" applyProtection="1">
      <alignment vertical="center"/>
      <protection locked="0"/>
    </xf>
    <xf numFmtId="0" fontId="15" fillId="46" borderId="61" xfId="0" applyFont="1" applyFill="1" applyBorder="1" applyAlignment="1" applyProtection="1">
      <alignment horizontal="center" vertical="center" wrapText="1"/>
      <protection locked="0"/>
    </xf>
    <xf numFmtId="0" fontId="30" fillId="37" borderId="62" xfId="0" applyFont="1" applyFill="1" applyBorder="1" applyAlignment="1" applyProtection="1">
      <alignment horizontal="center" vertical="center"/>
      <protection/>
    </xf>
    <xf numFmtId="0" fontId="30" fillId="37" borderId="63" xfId="0" applyFont="1" applyFill="1" applyBorder="1" applyAlignment="1" applyProtection="1">
      <alignment horizontal="center" vertical="center" wrapText="1"/>
      <protection/>
    </xf>
    <xf numFmtId="0" fontId="0" fillId="0" borderId="41" xfId="0" applyFont="1" applyFill="1" applyBorder="1" applyAlignment="1" applyProtection="1">
      <alignment vertical="center" shrinkToFit="1"/>
      <protection/>
    </xf>
    <xf numFmtId="0" fontId="31" fillId="0" borderId="64" xfId="0" applyFont="1" applyFill="1" applyBorder="1" applyAlignment="1" applyProtection="1">
      <alignment horizontal="center" vertical="center"/>
      <protection/>
    </xf>
    <xf numFmtId="0" fontId="0" fillId="47" borderId="40" xfId="0" applyFont="1" applyFill="1" applyBorder="1" applyAlignment="1" applyProtection="1">
      <alignment vertical="center" shrinkToFit="1"/>
      <protection/>
    </xf>
    <xf numFmtId="0" fontId="0" fillId="47" borderId="0" xfId="0" applyFont="1" applyFill="1" applyBorder="1" applyAlignment="1" applyProtection="1">
      <alignment vertical="center" shrinkToFit="1"/>
      <protection/>
    </xf>
    <xf numFmtId="0" fontId="0" fillId="47" borderId="0" xfId="0" applyFont="1" applyFill="1" applyBorder="1" applyAlignment="1" applyProtection="1">
      <alignment horizontal="center" vertical="center"/>
      <protection/>
    </xf>
    <xf numFmtId="183" fontId="28" fillId="47" borderId="0" xfId="0" applyNumberFormat="1" applyFont="1" applyFill="1" applyBorder="1" applyAlignment="1" applyProtection="1">
      <alignment horizontal="center" vertical="center"/>
      <protection/>
    </xf>
    <xf numFmtId="0" fontId="31" fillId="47" borderId="45" xfId="0" applyFont="1" applyFill="1" applyBorder="1" applyAlignment="1" applyProtection="1">
      <alignment horizontal="center" vertical="center"/>
      <protection/>
    </xf>
    <xf numFmtId="0" fontId="40" fillId="0" borderId="18" xfId="0" applyFont="1" applyFill="1" applyBorder="1" applyAlignment="1">
      <alignment/>
    </xf>
    <xf numFmtId="0" fontId="40" fillId="0" borderId="18" xfId="0" applyFont="1" applyFill="1" applyBorder="1" applyAlignment="1">
      <alignment/>
    </xf>
    <xf numFmtId="0" fontId="40" fillId="0" borderId="18" xfId="0" applyFont="1" applyFill="1" applyBorder="1" applyAlignment="1">
      <alignment horizontal="center"/>
    </xf>
    <xf numFmtId="0" fontId="44" fillId="0" borderId="18" xfId="0" applyFont="1" applyFill="1" applyBorder="1" applyAlignment="1">
      <alignment horizontal="center" vertical="center"/>
    </xf>
    <xf numFmtId="0" fontId="40" fillId="39" borderId="18" xfId="0" applyFont="1" applyFill="1" applyBorder="1" applyAlignment="1" applyProtection="1">
      <alignment vertical="center"/>
      <protection/>
    </xf>
    <xf numFmtId="0" fontId="40" fillId="39" borderId="18" xfId="0" applyFont="1" applyFill="1" applyBorder="1" applyAlignment="1" applyProtection="1">
      <alignment horizontal="left" vertical="center"/>
      <protection/>
    </xf>
    <xf numFmtId="0" fontId="40" fillId="0" borderId="18" xfId="0" applyFont="1" applyFill="1" applyBorder="1" applyAlignment="1" quotePrefix="1">
      <alignment horizontal="center"/>
    </xf>
    <xf numFmtId="0" fontId="40" fillId="0" borderId="18" xfId="0" applyFont="1" applyFill="1" applyBorder="1" applyAlignment="1">
      <alignment horizontal="center"/>
    </xf>
    <xf numFmtId="0" fontId="40" fillId="39" borderId="18" xfId="0" applyFont="1" applyFill="1" applyBorder="1" applyAlignment="1" applyProtection="1" quotePrefix="1">
      <alignment horizontal="center" vertical="center"/>
      <protection/>
    </xf>
    <xf numFmtId="3" fontId="40" fillId="39" borderId="18" xfId="0" applyNumberFormat="1" applyFont="1" applyFill="1" applyBorder="1" applyAlignment="1" applyProtection="1" quotePrefix="1">
      <alignment horizontal="center" vertical="center"/>
      <protection/>
    </xf>
    <xf numFmtId="0" fontId="40" fillId="39" borderId="18" xfId="0" applyFont="1" applyFill="1" applyBorder="1" applyAlignment="1" applyProtection="1">
      <alignment horizontal="center" vertical="center"/>
      <protection/>
    </xf>
    <xf numFmtId="208" fontId="40" fillId="0" borderId="18" xfId="0" applyNumberFormat="1" applyFont="1" applyFill="1" applyBorder="1" applyAlignment="1">
      <alignment horizontal="center" vertical="center"/>
    </xf>
    <xf numFmtId="208" fontId="40" fillId="0" borderId="18" xfId="0" applyNumberFormat="1" applyFont="1" applyFill="1" applyBorder="1" applyAlignment="1" applyProtection="1">
      <alignment horizontal="center" vertical="center"/>
      <protection/>
    </xf>
    <xf numFmtId="0" fontId="40" fillId="0" borderId="18" xfId="0" applyFont="1" applyFill="1" applyBorder="1" applyAlignment="1" applyProtection="1">
      <alignment horizontal="center" vertical="center"/>
      <protection/>
    </xf>
    <xf numFmtId="3" fontId="40" fillId="39" borderId="18" xfId="0" applyNumberFormat="1" applyFont="1" applyFill="1" applyBorder="1" applyAlignment="1" applyProtection="1">
      <alignment horizontal="center" vertical="center"/>
      <protection/>
    </xf>
    <xf numFmtId="208" fontId="40" fillId="0" borderId="65" xfId="0" applyNumberFormat="1" applyFont="1" applyFill="1" applyBorder="1" applyAlignment="1">
      <alignment horizontal="center" vertical="center"/>
    </xf>
    <xf numFmtId="208" fontId="0" fillId="0" borderId="65" xfId="0" applyNumberFormat="1" applyFont="1" applyFill="1" applyBorder="1" applyAlignment="1">
      <alignment horizontal="center" vertical="center"/>
    </xf>
    <xf numFmtId="0" fontId="40" fillId="13" borderId="18" xfId="0" applyFont="1" applyFill="1" applyBorder="1" applyAlignment="1">
      <alignment/>
    </xf>
    <xf numFmtId="0" fontId="43" fillId="0" borderId="18" xfId="0" applyFont="1" applyFill="1" applyBorder="1" applyAlignment="1">
      <alignment horizontal="center"/>
    </xf>
    <xf numFmtId="0" fontId="40" fillId="0" borderId="65" xfId="0" applyFont="1" applyFill="1" applyBorder="1" applyAlignment="1" applyProtection="1">
      <alignment horizontal="center" vertical="center"/>
      <protection/>
    </xf>
    <xf numFmtId="0" fontId="0" fillId="0" borderId="65" xfId="0" applyFont="1" applyFill="1" applyBorder="1" applyAlignment="1">
      <alignment horizontal="center" vertical="center"/>
    </xf>
    <xf numFmtId="0" fontId="40" fillId="0" borderId="18" xfId="0" applyFont="1" applyFill="1" applyBorder="1" applyAlignment="1" quotePrefix="1">
      <alignment horizontal="center" vertical="center"/>
    </xf>
    <xf numFmtId="0" fontId="40" fillId="39" borderId="65" xfId="0" applyFont="1" applyFill="1" applyBorder="1" applyAlignment="1" applyProtection="1">
      <alignment horizontal="center" vertical="center"/>
      <protection/>
    </xf>
    <xf numFmtId="0" fontId="40" fillId="0" borderId="65" xfId="0" applyFont="1" applyFill="1" applyBorder="1" applyAlignment="1">
      <alignment horizontal="center" vertical="center"/>
    </xf>
    <xf numFmtId="0" fontId="40" fillId="13" borderId="18" xfId="0" applyFont="1" applyFill="1" applyBorder="1" applyAlignment="1">
      <alignment/>
    </xf>
    <xf numFmtId="49" fontId="40" fillId="0" borderId="18" xfId="0" applyNumberFormat="1" applyFont="1" applyFill="1" applyBorder="1" applyAlignment="1">
      <alignment horizontal="center" vertical="center"/>
    </xf>
    <xf numFmtId="0" fontId="40" fillId="0" borderId="18" xfId="0" applyNumberFormat="1" applyFont="1" applyFill="1" applyBorder="1" applyAlignment="1">
      <alignment horizontal="center" vertical="center"/>
    </xf>
    <xf numFmtId="0" fontId="40" fillId="0" borderId="18" xfId="0" applyFont="1" applyFill="1" applyBorder="1" applyAlignment="1">
      <alignment horizontal="left" vertical="center"/>
    </xf>
    <xf numFmtId="208" fontId="40" fillId="0" borderId="18" xfId="0" applyNumberFormat="1" applyFont="1" applyFill="1" applyBorder="1" applyAlignment="1" quotePrefix="1">
      <alignment horizontal="center" vertical="center"/>
    </xf>
    <xf numFmtId="0" fontId="40" fillId="39" borderId="27" xfId="0" applyFont="1" applyFill="1" applyBorder="1" applyAlignment="1" applyProtection="1">
      <alignment vertical="center"/>
      <protection/>
    </xf>
    <xf numFmtId="0" fontId="40" fillId="39" borderId="27" xfId="0" applyFont="1" applyFill="1" applyBorder="1" applyAlignment="1" applyProtection="1">
      <alignment horizontal="left" vertical="center"/>
      <protection/>
    </xf>
    <xf numFmtId="0" fontId="40" fillId="0" borderId="27" xfId="0" applyFont="1" applyFill="1" applyBorder="1" applyAlignment="1" quotePrefix="1">
      <alignment horizontal="center"/>
    </xf>
    <xf numFmtId="0" fontId="40" fillId="0" borderId="27" xfId="0" applyFont="1" applyFill="1" applyBorder="1" applyAlignment="1">
      <alignment horizontal="center"/>
    </xf>
    <xf numFmtId="0" fontId="40" fillId="0" borderId="27" xfId="0" applyFont="1" applyFill="1" applyBorder="1" applyAlignment="1" applyProtection="1">
      <alignment horizontal="center" vertical="center"/>
      <protection/>
    </xf>
    <xf numFmtId="209" fontId="40" fillId="0" borderId="18" xfId="44" applyFont="1" applyFill="1" applyBorder="1" applyAlignment="1">
      <alignment vertical="center"/>
      <protection/>
    </xf>
    <xf numFmtId="208" fontId="0" fillId="13" borderId="18" xfId="0" applyNumberFormat="1" applyFont="1" applyFill="1" applyBorder="1" applyAlignment="1">
      <alignment horizontal="center" vertical="center"/>
    </xf>
    <xf numFmtId="0" fontId="40" fillId="13" borderId="18" xfId="0" applyFont="1" applyFill="1" applyBorder="1" applyAlignment="1" applyProtection="1">
      <alignment horizontal="left" vertical="center"/>
      <protection/>
    </xf>
    <xf numFmtId="0" fontId="40" fillId="13" borderId="18" xfId="0" applyFont="1" applyFill="1" applyBorder="1" applyAlignment="1">
      <alignment horizontal="center"/>
    </xf>
    <xf numFmtId="0" fontId="40" fillId="13" borderId="18" xfId="0" applyFont="1" applyFill="1" applyBorder="1" applyAlignment="1" applyProtection="1">
      <alignment vertical="center"/>
      <protection/>
    </xf>
    <xf numFmtId="0" fontId="40" fillId="13" borderId="18" xfId="0" applyFont="1" applyFill="1" applyBorder="1" applyAlignment="1" applyProtection="1">
      <alignment horizontal="center" vertical="center"/>
      <protection/>
    </xf>
    <xf numFmtId="208" fontId="0" fillId="13" borderId="65" xfId="0" applyNumberFormat="1" applyFont="1" applyFill="1" applyBorder="1" applyAlignment="1">
      <alignment horizontal="center" vertical="center"/>
    </xf>
    <xf numFmtId="49" fontId="28" fillId="0" borderId="18" xfId="0" applyNumberFormat="1" applyFont="1" applyFill="1" applyBorder="1" applyAlignment="1" quotePrefix="1">
      <alignment horizontal="center" vertical="center"/>
    </xf>
    <xf numFmtId="208" fontId="0" fillId="0" borderId="18" xfId="0" applyNumberFormat="1" applyFont="1" applyFill="1" applyBorder="1" applyAlignment="1" quotePrefix="1">
      <alignment horizontal="center" vertical="center"/>
    </xf>
    <xf numFmtId="0" fontId="40" fillId="13" borderId="26" xfId="0" applyFont="1" applyFill="1" applyBorder="1" applyAlignment="1">
      <alignment/>
    </xf>
    <xf numFmtId="0" fontId="40" fillId="0" borderId="26" xfId="0" applyFont="1" applyFill="1" applyBorder="1" applyAlignment="1" quotePrefix="1">
      <alignment horizontal="center" vertical="center"/>
    </xf>
    <xf numFmtId="0" fontId="40" fillId="0" borderId="26" xfId="0" applyFont="1" applyFill="1" applyBorder="1" applyAlignment="1">
      <alignment horizontal="center" vertical="center"/>
    </xf>
    <xf numFmtId="208" fontId="40" fillId="0" borderId="26" xfId="0" applyNumberFormat="1" applyFont="1" applyFill="1" applyBorder="1" applyAlignment="1">
      <alignment horizontal="center" vertical="center"/>
    </xf>
    <xf numFmtId="0" fontId="40" fillId="0" borderId="26" xfId="0" applyFont="1" applyFill="1" applyBorder="1" applyAlignment="1">
      <alignment/>
    </xf>
    <xf numFmtId="49" fontId="28" fillId="0" borderId="26" xfId="0" applyNumberFormat="1" applyFont="1" applyFill="1" applyBorder="1" applyAlignment="1">
      <alignment horizontal="center" vertical="center"/>
    </xf>
    <xf numFmtId="208" fontId="0" fillId="0" borderId="26" xfId="0" applyNumberFormat="1" applyFont="1" applyFill="1" applyBorder="1" applyAlignment="1">
      <alignment horizontal="center" vertical="center"/>
    </xf>
    <xf numFmtId="0" fontId="5" fillId="33" borderId="29" xfId="0" applyFont="1" applyFill="1" applyBorder="1" applyAlignment="1" applyProtection="1">
      <alignment horizontal="center" vertical="center"/>
      <protection/>
    </xf>
    <xf numFmtId="0" fontId="5" fillId="33" borderId="28" xfId="0" applyFont="1" applyFill="1" applyBorder="1" applyAlignment="1" applyProtection="1">
      <alignment horizontal="center" vertical="center"/>
      <protection/>
    </xf>
    <xf numFmtId="0" fontId="5" fillId="33" borderId="31" xfId="0" applyFont="1" applyFill="1" applyBorder="1" applyAlignment="1" applyProtection="1">
      <alignment horizontal="center" vertical="center"/>
      <protection/>
    </xf>
    <xf numFmtId="0" fontId="4" fillId="4" borderId="66" xfId="0" applyFont="1" applyFill="1" applyBorder="1" applyAlignment="1" applyProtection="1">
      <alignment horizontal="center" vertical="center"/>
      <protection/>
    </xf>
    <xf numFmtId="0" fontId="4" fillId="4" borderId="38" xfId="0" applyFont="1" applyFill="1" applyBorder="1" applyAlignment="1" applyProtection="1">
      <alignment horizontal="center" vertical="center"/>
      <protection/>
    </xf>
    <xf numFmtId="0" fontId="4" fillId="4" borderId="67" xfId="0" applyFont="1" applyFill="1" applyBorder="1" applyAlignment="1" applyProtection="1">
      <alignment horizontal="center" vertical="center"/>
      <protection/>
    </xf>
    <xf numFmtId="0" fontId="3" fillId="34" borderId="48" xfId="0" applyFont="1" applyFill="1" applyBorder="1" applyAlignment="1" applyProtection="1">
      <alignment horizontal="center" vertical="center"/>
      <protection/>
    </xf>
    <xf numFmtId="0" fontId="3" fillId="34" borderId="42" xfId="0" applyFont="1" applyFill="1" applyBorder="1" applyAlignment="1" applyProtection="1">
      <alignment horizontal="center" vertical="center"/>
      <protection/>
    </xf>
    <xf numFmtId="0" fontId="29" fillId="40" borderId="68" xfId="0" applyFont="1" applyFill="1" applyBorder="1" applyAlignment="1" applyProtection="1">
      <alignment horizontal="center" vertical="center" wrapText="1"/>
      <protection/>
    </xf>
    <xf numFmtId="0" fontId="29" fillId="40" borderId="49" xfId="0" applyFont="1" applyFill="1" applyBorder="1" applyAlignment="1" applyProtection="1">
      <alignment horizontal="center" vertical="center" wrapText="1"/>
      <protection/>
    </xf>
    <xf numFmtId="0" fontId="2" fillId="0" borderId="49" xfId="0" applyFont="1" applyFill="1" applyBorder="1" applyAlignment="1" applyProtection="1">
      <alignment horizontal="center" vertical="center" wrapText="1"/>
      <protection locked="0"/>
    </xf>
    <xf numFmtId="0" fontId="2" fillId="33" borderId="50"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protection locked="0"/>
    </xf>
    <xf numFmtId="0" fontId="3" fillId="34" borderId="29" xfId="0" applyFont="1" applyFill="1" applyBorder="1" applyAlignment="1" applyProtection="1">
      <alignment horizontal="center" vertical="center"/>
      <protection/>
    </xf>
    <xf numFmtId="0" fontId="0" fillId="0" borderId="28" xfId="0" applyBorder="1" applyAlignment="1" applyProtection="1">
      <alignment/>
      <protection/>
    </xf>
    <xf numFmtId="0" fontId="1" fillId="4" borderId="37" xfId="0" applyFont="1" applyFill="1" applyBorder="1" applyAlignment="1" applyProtection="1">
      <alignment horizontal="left" vertical="center"/>
      <protection/>
    </xf>
    <xf numFmtId="0" fontId="1" fillId="4" borderId="39" xfId="0" applyFont="1" applyFill="1" applyBorder="1" applyAlignment="1" applyProtection="1">
      <alignment horizontal="left" vertical="center"/>
      <protection/>
    </xf>
    <xf numFmtId="0" fontId="1" fillId="4" borderId="69" xfId="0" applyFont="1" applyFill="1" applyBorder="1" applyAlignment="1" applyProtection="1">
      <alignment horizontal="left" vertical="center"/>
      <protection/>
    </xf>
    <xf numFmtId="0" fontId="1" fillId="4" borderId="70" xfId="0" applyFont="1" applyFill="1" applyBorder="1" applyAlignment="1" applyProtection="1">
      <alignment horizontal="left" vertical="center"/>
      <protection/>
    </xf>
    <xf numFmtId="0" fontId="0" fillId="39" borderId="35" xfId="0" applyFont="1" applyFill="1" applyBorder="1" applyAlignment="1" applyProtection="1">
      <alignment horizontal="left" vertical="center"/>
      <protection locked="0"/>
    </xf>
    <xf numFmtId="0" fontId="0" fillId="39" borderId="28" xfId="0" applyFont="1" applyFill="1" applyBorder="1" applyAlignment="1" applyProtection="1">
      <alignment horizontal="left" vertical="center"/>
      <protection locked="0"/>
    </xf>
    <xf numFmtId="0" fontId="0" fillId="39" borderId="71" xfId="0" applyFont="1" applyFill="1" applyBorder="1" applyAlignment="1" applyProtection="1">
      <alignment horizontal="left" vertical="center"/>
      <protection locked="0"/>
    </xf>
    <xf numFmtId="0" fontId="0" fillId="39" borderId="72" xfId="0" applyFont="1" applyFill="1" applyBorder="1" applyAlignment="1" applyProtection="1">
      <alignment horizontal="left" vertical="center"/>
      <protection locked="0"/>
    </xf>
    <xf numFmtId="0" fontId="20" fillId="33" borderId="0" xfId="0" applyFont="1" applyFill="1" applyBorder="1" applyAlignment="1" applyProtection="1">
      <alignment horizontal="center" vertical="center"/>
      <protection/>
    </xf>
    <xf numFmtId="0" fontId="20" fillId="33" borderId="42" xfId="0" applyFont="1" applyFill="1" applyBorder="1" applyAlignment="1" applyProtection="1">
      <alignment horizontal="center" vertical="center"/>
      <protection/>
    </xf>
    <xf numFmtId="0" fontId="20" fillId="33" borderId="46" xfId="0" applyFont="1" applyFill="1" applyBorder="1" applyAlignment="1" applyProtection="1">
      <alignment horizontal="center" vertical="center"/>
      <protection/>
    </xf>
    <xf numFmtId="0" fontId="25" fillId="33" borderId="68" xfId="0" applyFont="1" applyFill="1" applyBorder="1" applyAlignment="1" applyProtection="1">
      <alignment horizontal="left" vertical="center" wrapText="1"/>
      <protection/>
    </xf>
    <xf numFmtId="0" fontId="25" fillId="33" borderId="50" xfId="0" applyFont="1" applyFill="1" applyBorder="1" applyAlignment="1" applyProtection="1">
      <alignment horizontal="left" vertical="center"/>
      <protection/>
    </xf>
    <xf numFmtId="0" fontId="14" fillId="0" borderId="73" xfId="0" applyFont="1" applyBorder="1" applyAlignment="1" applyProtection="1">
      <alignment horizontal="center" vertical="center"/>
      <protection locked="0"/>
    </xf>
    <xf numFmtId="0" fontId="14" fillId="0" borderId="74" xfId="0" applyFont="1" applyBorder="1" applyAlignment="1" applyProtection="1">
      <alignment horizontal="center" vertical="center"/>
      <protection locked="0"/>
    </xf>
    <xf numFmtId="0" fontId="14" fillId="0" borderId="75" xfId="0" applyFont="1" applyBorder="1" applyAlignment="1" applyProtection="1">
      <alignment horizontal="center" vertical="center"/>
      <protection locked="0"/>
    </xf>
    <xf numFmtId="0" fontId="41" fillId="32" borderId="25" xfId="0" applyFont="1" applyFill="1" applyBorder="1" applyAlignment="1" applyProtection="1">
      <alignment horizontal="center"/>
      <protection/>
    </xf>
    <xf numFmtId="0" fontId="41" fillId="32" borderId="15" xfId="0" applyFont="1" applyFill="1" applyBorder="1" applyAlignment="1" applyProtection="1">
      <alignment horizontal="center"/>
      <protection/>
    </xf>
    <xf numFmtId="0" fontId="7" fillId="4" borderId="32" xfId="0" applyFont="1" applyFill="1" applyBorder="1" applyAlignment="1" applyProtection="1">
      <alignment horizontal="center" vertical="center" shrinkToFit="1"/>
      <protection/>
    </xf>
    <xf numFmtId="0" fontId="7" fillId="4" borderId="15" xfId="0" applyFont="1" applyFill="1" applyBorder="1" applyAlignment="1" applyProtection="1">
      <alignment horizontal="center" vertical="center" shrinkToFit="1"/>
      <protection/>
    </xf>
    <xf numFmtId="0" fontId="14" fillId="0" borderId="76" xfId="0" applyFont="1" applyBorder="1" applyAlignment="1" applyProtection="1">
      <alignment horizontal="center" vertical="center"/>
      <protection locked="0"/>
    </xf>
    <xf numFmtId="0" fontId="14" fillId="0" borderId="77" xfId="0" applyFont="1" applyBorder="1" applyAlignment="1" applyProtection="1">
      <alignment horizontal="center" vertical="center"/>
      <protection locked="0"/>
    </xf>
    <xf numFmtId="0" fontId="14" fillId="0" borderId="52" xfId="0" applyFont="1" applyBorder="1" applyAlignment="1" applyProtection="1">
      <alignment horizontal="center" vertical="center"/>
      <protection locked="0"/>
    </xf>
    <xf numFmtId="0" fontId="14" fillId="0" borderId="78" xfId="0" applyFont="1" applyBorder="1" applyAlignment="1" applyProtection="1">
      <alignment horizontal="center" vertical="center"/>
      <protection locked="0"/>
    </xf>
    <xf numFmtId="0" fontId="14" fillId="0" borderId="79" xfId="0" applyFont="1" applyBorder="1" applyAlignment="1" applyProtection="1">
      <alignment horizontal="center" vertical="center"/>
      <protection locked="0"/>
    </xf>
    <xf numFmtId="0" fontId="14" fillId="0" borderId="80" xfId="0" applyFont="1" applyBorder="1" applyAlignment="1" applyProtection="1">
      <alignment horizontal="center" vertical="center"/>
      <protection locked="0"/>
    </xf>
    <xf numFmtId="0" fontId="14" fillId="0" borderId="81" xfId="0" applyFont="1" applyBorder="1" applyAlignment="1" applyProtection="1">
      <alignment horizontal="center" vertical="center"/>
      <protection locked="0"/>
    </xf>
    <xf numFmtId="0" fontId="17" fillId="34" borderId="82" xfId="0" applyFont="1" applyFill="1" applyBorder="1" applyAlignment="1" applyProtection="1">
      <alignment horizontal="center" vertical="center"/>
      <protection/>
    </xf>
    <xf numFmtId="0" fontId="17" fillId="34" borderId="11" xfId="0" applyFont="1" applyFill="1" applyBorder="1" applyAlignment="1" applyProtection="1">
      <alignment horizontal="center" vertical="center"/>
      <protection/>
    </xf>
    <xf numFmtId="0" fontId="17" fillId="34" borderId="12" xfId="0" applyFont="1" applyFill="1" applyBorder="1" applyAlignment="1" applyProtection="1">
      <alignment horizontal="center" vertical="center"/>
      <protection/>
    </xf>
    <xf numFmtId="0" fontId="7" fillId="4" borderId="58" xfId="0" applyFont="1" applyFill="1" applyBorder="1" applyAlignment="1" applyProtection="1">
      <alignment horizontal="center" vertical="center" shrinkToFit="1"/>
      <protection/>
    </xf>
    <xf numFmtId="0" fontId="7" fillId="4" borderId="57" xfId="0" applyFont="1" applyFill="1" applyBorder="1" applyAlignment="1" applyProtection="1">
      <alignment horizontal="center" vertical="center" shrinkToFit="1"/>
      <protection/>
    </xf>
    <xf numFmtId="0" fontId="7" fillId="4" borderId="27" xfId="0" applyFont="1" applyFill="1" applyBorder="1" applyAlignment="1" applyProtection="1">
      <alignment horizontal="center" vertical="center" shrinkToFit="1"/>
      <protection/>
    </xf>
    <xf numFmtId="0" fontId="9" fillId="33" borderId="82" xfId="0" applyFont="1" applyFill="1" applyBorder="1" applyAlignment="1" applyProtection="1">
      <alignment horizontal="center" vertical="center"/>
      <protection/>
    </xf>
    <xf numFmtId="0" fontId="9" fillId="33" borderId="11" xfId="0" applyFont="1" applyFill="1" applyBorder="1" applyAlignment="1" applyProtection="1">
      <alignment horizontal="center" vertical="center"/>
      <protection/>
    </xf>
    <xf numFmtId="0" fontId="17" fillId="34" borderId="32" xfId="0" applyFont="1" applyFill="1" applyBorder="1" applyAlignment="1" applyProtection="1">
      <alignment horizontal="center" vertical="center"/>
      <protection/>
    </xf>
    <xf numFmtId="0" fontId="17" fillId="34" borderId="14" xfId="0" applyFont="1" applyFill="1" applyBorder="1" applyAlignment="1" applyProtection="1">
      <alignment horizontal="center" vertical="center"/>
      <protection/>
    </xf>
    <xf numFmtId="0" fontId="17" fillId="34" borderId="15" xfId="0" applyFont="1" applyFill="1" applyBorder="1" applyAlignment="1" applyProtection="1">
      <alignment horizontal="center" vertical="center"/>
      <protection/>
    </xf>
    <xf numFmtId="0" fontId="29" fillId="32" borderId="17" xfId="0" applyFont="1" applyFill="1" applyBorder="1" applyAlignment="1" applyProtection="1">
      <alignment horizontal="center" vertical="center" wrapText="1"/>
      <protection locked="0"/>
    </xf>
    <xf numFmtId="0" fontId="29" fillId="32" borderId="17" xfId="0" applyFont="1" applyFill="1" applyBorder="1" applyAlignment="1" applyProtection="1">
      <alignment horizontal="center" vertical="center"/>
      <protection locked="0"/>
    </xf>
    <xf numFmtId="0" fontId="3" fillId="34" borderId="66" xfId="0" applyFont="1" applyFill="1" applyBorder="1" applyAlignment="1" applyProtection="1">
      <alignment horizontal="left" vertical="center" wrapText="1"/>
      <protection/>
    </xf>
    <xf numFmtId="0" fontId="2" fillId="34" borderId="38" xfId="0" applyFont="1" applyFill="1" applyBorder="1" applyAlignment="1" applyProtection="1">
      <alignment horizontal="left" vertical="center" wrapText="1"/>
      <protection/>
    </xf>
    <xf numFmtId="0" fontId="2" fillId="34" borderId="67" xfId="0" applyFont="1" applyFill="1" applyBorder="1" applyAlignment="1" applyProtection="1">
      <alignment horizontal="left" vertical="center" wrapText="1"/>
      <protection/>
    </xf>
    <xf numFmtId="0" fontId="23" fillId="34" borderId="29" xfId="0" applyFont="1" applyFill="1" applyBorder="1" applyAlignment="1" applyProtection="1">
      <alignment horizontal="center" vertical="center" wrapText="1"/>
      <protection/>
    </xf>
    <xf numFmtId="0" fontId="23" fillId="34" borderId="28" xfId="0" applyFont="1" applyFill="1" applyBorder="1" applyAlignment="1" applyProtection="1">
      <alignment horizontal="center" vertical="center" wrapText="1"/>
      <protection/>
    </xf>
    <xf numFmtId="0" fontId="23" fillId="34" borderId="31" xfId="0" applyFont="1" applyFill="1" applyBorder="1" applyAlignment="1" applyProtection="1">
      <alignment horizontal="center" vertical="center" wrapText="1"/>
      <protection/>
    </xf>
    <xf numFmtId="0" fontId="3" fillId="34" borderId="66" xfId="0" applyFont="1" applyFill="1" applyBorder="1" applyAlignment="1" applyProtection="1">
      <alignment horizontal="center" vertical="center" wrapText="1"/>
      <protection/>
    </xf>
    <xf numFmtId="0" fontId="3" fillId="34" borderId="38" xfId="0" applyFont="1" applyFill="1" applyBorder="1" applyAlignment="1" applyProtection="1">
      <alignment horizontal="center" vertical="center" wrapText="1"/>
      <protection/>
    </xf>
    <xf numFmtId="0" fontId="2" fillId="4" borderId="73" xfId="0" applyFont="1" applyFill="1" applyBorder="1" applyAlignment="1" applyProtection="1">
      <alignment horizontal="center" vertical="center"/>
      <protection/>
    </xf>
    <xf numFmtId="0" fontId="2" fillId="4" borderId="74" xfId="0" applyFont="1" applyFill="1" applyBorder="1" applyAlignment="1" applyProtection="1">
      <alignment horizontal="center" vertical="center"/>
      <protection/>
    </xf>
    <xf numFmtId="0" fontId="2" fillId="4" borderId="75" xfId="0" applyFont="1" applyFill="1" applyBorder="1" applyAlignment="1" applyProtection="1">
      <alignment horizontal="center" vertical="center"/>
      <protection/>
    </xf>
    <xf numFmtId="0" fontId="9" fillId="39" borderId="83" xfId="0" applyFont="1" applyFill="1" applyBorder="1" applyAlignment="1" applyProtection="1">
      <alignment horizontal="center" vertical="center"/>
      <protection/>
    </xf>
    <xf numFmtId="0" fontId="9" fillId="39" borderId="84" xfId="0" applyFont="1" applyFill="1" applyBorder="1" applyAlignment="1" applyProtection="1">
      <alignment horizontal="center" vertical="center"/>
      <protection/>
    </xf>
    <xf numFmtId="0" fontId="9" fillId="39" borderId="85" xfId="0" applyFont="1" applyFill="1" applyBorder="1" applyAlignment="1" applyProtection="1">
      <alignment horizontal="center" vertical="center"/>
      <protection/>
    </xf>
    <xf numFmtId="0" fontId="9" fillId="39" borderId="86" xfId="0" applyFont="1" applyFill="1" applyBorder="1" applyAlignment="1" applyProtection="1">
      <alignment horizontal="center" vertical="center"/>
      <protection/>
    </xf>
    <xf numFmtId="0" fontId="9" fillId="39" borderId="38" xfId="0" applyFont="1" applyFill="1" applyBorder="1" applyAlignment="1" applyProtection="1">
      <alignment horizontal="center" vertical="center"/>
      <protection/>
    </xf>
    <xf numFmtId="0" fontId="9" fillId="39" borderId="67" xfId="0" applyFont="1" applyFill="1" applyBorder="1" applyAlignment="1" applyProtection="1">
      <alignment horizontal="center" vertical="center"/>
      <protection/>
    </xf>
    <xf numFmtId="0" fontId="2" fillId="4" borderId="87" xfId="0" applyFont="1" applyFill="1" applyBorder="1" applyAlignment="1" applyProtection="1">
      <alignment horizontal="center" vertical="center"/>
      <protection/>
    </xf>
    <xf numFmtId="0" fontId="2" fillId="4" borderId="88" xfId="0" applyFont="1" applyFill="1" applyBorder="1" applyAlignment="1" applyProtection="1">
      <alignment horizontal="center" vertical="center"/>
      <protection/>
    </xf>
    <xf numFmtId="0" fontId="2" fillId="4" borderId="89" xfId="0" applyFont="1" applyFill="1" applyBorder="1" applyAlignment="1" applyProtection="1">
      <alignment horizontal="center" vertical="center"/>
      <protection/>
    </xf>
    <xf numFmtId="0" fontId="9" fillId="33" borderId="32" xfId="0" applyFont="1" applyFill="1" applyBorder="1" applyAlignment="1" applyProtection="1">
      <alignment horizontal="center" vertical="center"/>
      <protection/>
    </xf>
    <xf numFmtId="0" fontId="9" fillId="33" borderId="14" xfId="0" applyFont="1" applyFill="1" applyBorder="1" applyAlignment="1" applyProtection="1">
      <alignment horizontal="center" vertical="center"/>
      <protection/>
    </xf>
    <xf numFmtId="0" fontId="41" fillId="32" borderId="59" xfId="0" applyFont="1" applyFill="1" applyBorder="1" applyAlignment="1" applyProtection="1">
      <alignment horizontal="center"/>
      <protection/>
    </xf>
    <xf numFmtId="0" fontId="41" fillId="32" borderId="27" xfId="0" applyFont="1" applyFill="1" applyBorder="1" applyAlignment="1" applyProtection="1">
      <alignment horizontal="center"/>
      <protection/>
    </xf>
    <xf numFmtId="0" fontId="18" fillId="33" borderId="11" xfId="0" applyFont="1" applyFill="1" applyBorder="1" applyAlignment="1" applyProtection="1">
      <alignment horizontal="center" vertical="center"/>
      <protection/>
    </xf>
    <xf numFmtId="0" fontId="18" fillId="33" borderId="12" xfId="0" applyFont="1" applyFill="1" applyBorder="1" applyAlignment="1" applyProtection="1">
      <alignment horizontal="center" vertical="center"/>
      <protection/>
    </xf>
    <xf numFmtId="0" fontId="0" fillId="0" borderId="12" xfId="0" applyFont="1" applyBorder="1" applyAlignment="1">
      <alignment/>
    </xf>
    <xf numFmtId="0" fontId="13" fillId="34" borderId="82" xfId="0" applyFont="1" applyFill="1" applyBorder="1" applyAlignment="1" applyProtection="1">
      <alignment horizontal="center" vertical="center"/>
      <protection/>
    </xf>
    <xf numFmtId="0" fontId="13" fillId="34" borderId="11" xfId="0" applyFont="1" applyFill="1" applyBorder="1" applyAlignment="1" applyProtection="1">
      <alignment horizontal="center" vertical="center"/>
      <protection/>
    </xf>
    <xf numFmtId="0" fontId="21" fillId="34" borderId="82" xfId="0" applyFont="1" applyFill="1" applyBorder="1" applyAlignment="1">
      <alignment horizontal="center" vertical="center"/>
    </xf>
    <xf numFmtId="0" fontId="21" fillId="34" borderId="11" xfId="0" applyFont="1" applyFill="1" applyBorder="1" applyAlignment="1">
      <alignment horizontal="center" vertical="center"/>
    </xf>
    <xf numFmtId="0" fontId="21" fillId="34" borderId="12" xfId="0" applyFont="1" applyFill="1" applyBorder="1" applyAlignment="1">
      <alignment horizontal="center" vertical="center"/>
    </xf>
    <xf numFmtId="0" fontId="3" fillId="34" borderId="82"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2" xfId="0" applyFont="1" applyFill="1" applyBorder="1" applyAlignment="1" applyProtection="1">
      <alignment horizontal="center" vertical="center"/>
      <protection/>
    </xf>
    <xf numFmtId="200" fontId="2" fillId="34" borderId="11" xfId="0" applyNumberFormat="1" applyFont="1" applyFill="1" applyBorder="1" applyAlignment="1" applyProtection="1">
      <alignment horizontal="center" vertical="center"/>
      <protection/>
    </xf>
    <xf numFmtId="200" fontId="2" fillId="34" borderId="12" xfId="0" applyNumberFormat="1" applyFont="1" applyFill="1" applyBorder="1" applyAlignment="1" applyProtection="1">
      <alignment horizontal="center" vertical="center"/>
      <protection/>
    </xf>
    <xf numFmtId="0" fontId="15" fillId="34" borderId="82" xfId="0" applyFont="1" applyFill="1" applyBorder="1" applyAlignment="1">
      <alignment horizontal="center" vertical="center"/>
    </xf>
    <xf numFmtId="0" fontId="15" fillId="34" borderId="11" xfId="0" applyFont="1" applyFill="1" applyBorder="1" applyAlignment="1">
      <alignment horizontal="center" vertical="center"/>
    </xf>
    <xf numFmtId="0" fontId="15" fillId="34" borderId="12" xfId="0" applyFont="1" applyFill="1" applyBorder="1" applyAlignment="1">
      <alignment horizontal="center" vertical="center"/>
    </xf>
    <xf numFmtId="0" fontId="2" fillId="34" borderId="82"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191" fontId="2" fillId="34" borderId="82" xfId="0" applyNumberFormat="1" applyFont="1" applyFill="1" applyBorder="1" applyAlignment="1" applyProtection="1">
      <alignment horizontal="center" vertical="center"/>
      <protection/>
    </xf>
    <xf numFmtId="191" fontId="2" fillId="34" borderId="11" xfId="0" applyNumberFormat="1" applyFont="1" applyFill="1" applyBorder="1" applyAlignment="1" applyProtection="1">
      <alignment horizontal="center" vertical="center"/>
      <protection/>
    </xf>
    <xf numFmtId="191" fontId="2" fillId="34" borderId="12" xfId="0" applyNumberFormat="1" applyFont="1" applyFill="1" applyBorder="1" applyAlignment="1" applyProtection="1">
      <alignment horizontal="center" vertical="center"/>
      <protection/>
    </xf>
    <xf numFmtId="198" fontId="2" fillId="34" borderId="82" xfId="0" applyNumberFormat="1" applyFont="1" applyFill="1" applyBorder="1" applyAlignment="1" applyProtection="1">
      <alignment horizontal="center" vertical="center"/>
      <protection/>
    </xf>
    <xf numFmtId="198" fontId="2" fillId="34" borderId="11" xfId="0" applyNumberFormat="1" applyFont="1" applyFill="1" applyBorder="1" applyAlignment="1" applyProtection="1">
      <alignment horizontal="center" vertical="center"/>
      <protection/>
    </xf>
    <xf numFmtId="0" fontId="42" fillId="48" borderId="48" xfId="0" applyFont="1" applyFill="1" applyBorder="1" applyAlignment="1" applyProtection="1">
      <alignment horizontal="center" vertical="center"/>
      <protection/>
    </xf>
    <xf numFmtId="0" fontId="42" fillId="48" borderId="42" xfId="0" applyFont="1" applyFill="1" applyBorder="1" applyAlignment="1" applyProtection="1">
      <alignment horizontal="center" vertical="center"/>
      <protection/>
    </xf>
    <xf numFmtId="0" fontId="42" fillId="48" borderId="44" xfId="0" applyFont="1" applyFill="1" applyBorder="1" applyAlignment="1" applyProtection="1">
      <alignment horizontal="center" vertical="center"/>
      <protection/>
    </xf>
    <xf numFmtId="0" fontId="42" fillId="48" borderId="43" xfId="0" applyFont="1" applyFill="1" applyBorder="1" applyAlignment="1" applyProtection="1">
      <alignment horizontal="center" vertical="center"/>
      <protection/>
    </xf>
    <xf numFmtId="0" fontId="42" fillId="48" borderId="46" xfId="0" applyFont="1" applyFill="1" applyBorder="1" applyAlignment="1" applyProtection="1">
      <alignment horizontal="center" vertical="center"/>
      <protection/>
    </xf>
    <xf numFmtId="0" fontId="42" fillId="48" borderId="47" xfId="0" applyFont="1" applyFill="1" applyBorder="1" applyAlignment="1" applyProtection="1">
      <alignment horizontal="center" vertical="center"/>
      <protection/>
    </xf>
    <xf numFmtId="0" fontId="0" fillId="0" borderId="40"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32" fillId="36" borderId="29" xfId="0" applyFont="1" applyFill="1" applyBorder="1" applyAlignment="1" applyProtection="1">
      <alignment horizontal="center" vertical="center"/>
      <protection/>
    </xf>
    <xf numFmtId="0" fontId="32" fillId="36" borderId="28" xfId="0" applyFont="1" applyFill="1" applyBorder="1" applyAlignment="1" applyProtection="1">
      <alignment horizontal="center" vertical="center"/>
      <protection/>
    </xf>
    <xf numFmtId="0" fontId="33" fillId="36" borderId="28" xfId="0" applyFont="1" applyFill="1" applyBorder="1" applyAlignment="1" applyProtection="1">
      <alignment horizontal="center" vertical="center"/>
      <protection/>
    </xf>
    <xf numFmtId="0" fontId="34" fillId="36" borderId="28" xfId="0" applyFont="1" applyFill="1" applyBorder="1" applyAlignment="1" applyProtection="1">
      <alignment horizontal="center" vertical="center"/>
      <protection/>
    </xf>
    <xf numFmtId="0" fontId="9" fillId="34" borderId="29" xfId="0" applyFont="1" applyFill="1" applyBorder="1" applyAlignment="1" applyProtection="1">
      <alignment horizontal="center" vertical="center"/>
      <protection hidden="1"/>
    </xf>
    <xf numFmtId="0" fontId="9" fillId="34" borderId="31" xfId="0" applyFont="1" applyFill="1" applyBorder="1" applyAlignment="1" applyProtection="1">
      <alignment horizontal="center" vertical="center"/>
      <protection hidden="1"/>
    </xf>
    <xf numFmtId="0" fontId="35" fillId="0" borderId="29" xfId="0" applyFont="1" applyBorder="1" applyAlignment="1" applyProtection="1">
      <alignment horizontal="center" vertical="center"/>
      <protection hidden="1"/>
    </xf>
    <xf numFmtId="0" fontId="35" fillId="0" borderId="28" xfId="0" applyFont="1" applyBorder="1" applyAlignment="1" applyProtection="1">
      <alignment horizontal="center" vertical="center"/>
      <protection hidden="1"/>
    </xf>
    <xf numFmtId="0" fontId="35" fillId="0" borderId="31" xfId="0" applyFont="1" applyBorder="1" applyAlignment="1" applyProtection="1">
      <alignment horizontal="center" vertical="center"/>
      <protection hidden="1"/>
    </xf>
    <xf numFmtId="49" fontId="28" fillId="0" borderId="90" xfId="0" applyNumberFormat="1" applyFont="1" applyFill="1" applyBorder="1" applyAlignment="1">
      <alignment horizontal="center" vertical="center"/>
    </xf>
    <xf numFmtId="0" fontId="40" fillId="0" borderId="90" xfId="0" applyFont="1" applyFill="1" applyBorder="1" applyAlignment="1" quotePrefix="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xcel Built-in Normal"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3">
    <dxf>
      <font>
        <b/>
        <i val="0"/>
        <color indexed="12"/>
      </font>
    </dxf>
    <dxf>
      <font>
        <b/>
        <i val="0"/>
        <color indexed="17"/>
      </font>
    </dxf>
    <dxf>
      <font>
        <b/>
        <i val="0"/>
        <strike val="0"/>
        <color indexed="10"/>
      </font>
    </dxf>
    <dxf>
      <font>
        <b/>
        <i val="0"/>
      </font>
      <fill>
        <patternFill>
          <bgColor indexed="48"/>
        </patternFill>
      </fill>
    </dxf>
    <dxf>
      <font>
        <b/>
        <i val="0"/>
      </font>
      <fill>
        <patternFill>
          <bgColor indexed="22"/>
        </patternFill>
      </fill>
    </dxf>
    <dxf>
      <font>
        <b/>
        <i val="0"/>
      </font>
      <fill>
        <patternFill>
          <bgColor indexed="52"/>
        </patternFill>
      </fill>
    </dxf>
    <dxf>
      <font>
        <b/>
        <i val="0"/>
      </font>
      <fill>
        <patternFill>
          <bgColor indexed="48"/>
        </patternFill>
      </fill>
    </dxf>
    <dxf>
      <font>
        <b/>
        <i val="0"/>
      </font>
      <fill>
        <patternFill>
          <bgColor indexed="22"/>
        </patternFill>
      </fill>
    </dxf>
    <dxf>
      <font>
        <b/>
        <i val="0"/>
      </font>
      <fill>
        <patternFill>
          <bgColor indexed="52"/>
        </patternFill>
      </fill>
    </dxf>
    <dxf>
      <font>
        <b/>
        <i val="0"/>
      </font>
      <fill>
        <patternFill>
          <bgColor indexed="48"/>
        </patternFill>
      </fill>
    </dxf>
    <dxf>
      <font>
        <b/>
        <i val="0"/>
      </font>
      <fill>
        <patternFill>
          <bgColor indexed="22"/>
        </patternFill>
      </fill>
    </dxf>
    <dxf>
      <font>
        <b/>
        <i val="0"/>
      </font>
      <fill>
        <patternFill>
          <bgColor indexed="52"/>
        </patternFill>
      </fill>
    </dxf>
    <dxf>
      <font>
        <color indexed="8"/>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66675</xdr:colOff>
      <xdr:row>9</xdr:row>
      <xdr:rowOff>47625</xdr:rowOff>
    </xdr:from>
    <xdr:to>
      <xdr:col>6</xdr:col>
      <xdr:colOff>857250</xdr:colOff>
      <xdr:row>11</xdr:row>
      <xdr:rowOff>114300</xdr:rowOff>
    </xdr:to>
    <xdr:sp macro="[0]!verification_totale">
      <xdr:nvSpPr>
        <xdr:cNvPr id="1" name="Rectangle 178"/>
        <xdr:cNvSpPr>
          <a:spLocks/>
        </xdr:cNvSpPr>
      </xdr:nvSpPr>
      <xdr:spPr>
        <a:xfrm>
          <a:off x="7429500" y="1914525"/>
          <a:ext cx="790575" cy="419100"/>
        </a:xfrm>
        <a:prstGeom prst="rect">
          <a:avLst/>
        </a:prstGeom>
        <a:gradFill rotWithShape="1">
          <a:gsLst>
            <a:gs pos="0">
              <a:srgbClr val="008000"/>
            </a:gs>
            <a:gs pos="100000">
              <a:srgbClr val="000000"/>
            </a:gs>
          </a:gsLst>
          <a:path path="rect">
            <a:fillToRect l="50000" t="50000" r="50000" b="50000"/>
          </a:path>
        </a:gradFill>
        <a:ln w="9525" cmpd="sng">
          <a:solidFill>
            <a:srgbClr val="000000"/>
          </a:solidFill>
          <a:headEnd type="none"/>
          <a:tailEnd type="none"/>
        </a:ln>
      </xdr:spPr>
      <xdr:txBody>
        <a:bodyPr vertOverflow="clip" wrap="square" lIns="27432" tIns="27432" rIns="27432" bIns="27432" anchor="ctr"/>
        <a:p>
          <a:pPr algn="ctr">
            <a:defRPr/>
          </a:pPr>
          <a:r>
            <a:rPr lang="en-US" cap="none" sz="900" b="1" i="0" u="none" baseline="0">
              <a:solidFill>
                <a:srgbClr val="FFFFFF"/>
              </a:solidFill>
              <a:latin typeface="Arial"/>
              <a:ea typeface="Arial"/>
              <a:cs typeface="Arial"/>
            </a:rPr>
            <a:t>Vérification
 Engagements </a:t>
          </a:r>
        </a:p>
      </xdr:txBody>
    </xdr:sp>
    <xdr:clientData fPrintsWithSheet="0"/>
  </xdr:twoCellAnchor>
  <xdr:twoCellAnchor>
    <xdr:from>
      <xdr:col>6</xdr:col>
      <xdr:colOff>361950</xdr:colOff>
      <xdr:row>6</xdr:row>
      <xdr:rowOff>9525</xdr:rowOff>
    </xdr:from>
    <xdr:to>
      <xdr:col>6</xdr:col>
      <xdr:colOff>514350</xdr:colOff>
      <xdr:row>8</xdr:row>
      <xdr:rowOff>123825</xdr:rowOff>
    </xdr:to>
    <xdr:sp>
      <xdr:nvSpPr>
        <xdr:cNvPr id="2" name="AutoShape 219"/>
        <xdr:cNvSpPr>
          <a:spLocks/>
        </xdr:cNvSpPr>
      </xdr:nvSpPr>
      <xdr:spPr>
        <a:xfrm>
          <a:off x="7724775" y="1181100"/>
          <a:ext cx="152400" cy="52387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8</xdr:col>
      <xdr:colOff>0</xdr:colOff>
      <xdr:row>14</xdr:row>
      <xdr:rowOff>9525</xdr:rowOff>
    </xdr:from>
    <xdr:to>
      <xdr:col>8</xdr:col>
      <xdr:colOff>0</xdr:colOff>
      <xdr:row>15</xdr:row>
      <xdr:rowOff>0</xdr:rowOff>
    </xdr:to>
    <xdr:sp macro="[0]!maj">
      <xdr:nvSpPr>
        <xdr:cNvPr id="3" name="Text Box 685"/>
        <xdr:cNvSpPr txBox="1">
          <a:spLocks noChangeArrowheads="1"/>
        </xdr:cNvSpPr>
      </xdr:nvSpPr>
      <xdr:spPr>
        <a:xfrm>
          <a:off x="8505825" y="2809875"/>
          <a:ext cx="0" cy="200025"/>
        </a:xfrm>
        <a:prstGeom prst="rect">
          <a:avLst/>
        </a:prstGeom>
        <a:solidFill>
          <a:srgbClr val="008000"/>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FFFFFF"/>
              </a:solidFill>
              <a:latin typeface="Arial"/>
              <a:ea typeface="Arial"/>
              <a:cs typeface="Arial"/>
            </a:rPr>
            <a:t>Corrections</a:t>
          </a:r>
        </a:p>
      </xdr:txBody>
    </xdr:sp>
    <xdr:clientData/>
  </xdr:twoCellAnchor>
  <xdr:twoCellAnchor>
    <xdr:from>
      <xdr:col>12</xdr:col>
      <xdr:colOff>180975</xdr:colOff>
      <xdr:row>0</xdr:row>
      <xdr:rowOff>38100</xdr:rowOff>
    </xdr:from>
    <xdr:to>
      <xdr:col>12</xdr:col>
      <xdr:colOff>714375</xdr:colOff>
      <xdr:row>0</xdr:row>
      <xdr:rowOff>200025</xdr:rowOff>
    </xdr:to>
    <xdr:sp>
      <xdr:nvSpPr>
        <xdr:cNvPr id="4" name="Flèche gauche 1"/>
        <xdr:cNvSpPr>
          <a:spLocks/>
        </xdr:cNvSpPr>
      </xdr:nvSpPr>
      <xdr:spPr>
        <a:xfrm>
          <a:off x="8505825" y="38100"/>
          <a:ext cx="0" cy="161925"/>
        </a:xfrm>
        <a:prstGeom prst="leftArrow">
          <a:avLst>
            <a:gd name="adj" fmla="val -2147483648"/>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266700</xdr:colOff>
      <xdr:row>65</xdr:row>
      <xdr:rowOff>19050</xdr:rowOff>
    </xdr:from>
    <xdr:to>
      <xdr:col>9</xdr:col>
      <xdr:colOff>476250</xdr:colOff>
      <xdr:row>65</xdr:row>
      <xdr:rowOff>104775</xdr:rowOff>
    </xdr:to>
    <xdr:sp fLocksText="0">
      <xdr:nvSpPr>
        <xdr:cNvPr id="5" name="ZoneTexte 1"/>
        <xdr:cNvSpPr txBox="1">
          <a:spLocks noChangeArrowheads="1"/>
        </xdr:cNvSpPr>
      </xdr:nvSpPr>
      <xdr:spPr>
        <a:xfrm flipV="1">
          <a:off x="8505825" y="12363450"/>
          <a:ext cx="0" cy="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6</xdr:col>
      <xdr:colOff>523875</xdr:colOff>
      <xdr:row>52</xdr:row>
      <xdr:rowOff>171450</xdr:rowOff>
    </xdr:from>
    <xdr:to>
      <xdr:col>6</xdr:col>
      <xdr:colOff>781050</xdr:colOff>
      <xdr:row>52</xdr:row>
      <xdr:rowOff>171450</xdr:rowOff>
    </xdr:to>
    <xdr:sp macro="[0]!protege_deprotege" fLocksText="0">
      <xdr:nvSpPr>
        <xdr:cNvPr id="6" name="Zone_protection"/>
        <xdr:cNvSpPr txBox="1">
          <a:spLocks noChangeAspect="1" noChangeArrowheads="1"/>
        </xdr:cNvSpPr>
      </xdr:nvSpPr>
      <xdr:spPr>
        <a:xfrm>
          <a:off x="7886700" y="10906125"/>
          <a:ext cx="257175" cy="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638175</xdr:colOff>
      <xdr:row>58</xdr:row>
      <xdr:rowOff>47625</xdr:rowOff>
    </xdr:from>
    <xdr:to>
      <xdr:col>6</xdr:col>
      <xdr:colOff>895350</xdr:colOff>
      <xdr:row>58</xdr:row>
      <xdr:rowOff>171450</xdr:rowOff>
    </xdr:to>
    <xdr:sp macro="[0]!protege_deprotege" fLocksText="0">
      <xdr:nvSpPr>
        <xdr:cNvPr id="7" name="ZoneTexte 5"/>
        <xdr:cNvSpPr txBox="1">
          <a:spLocks noChangeArrowheads="1"/>
        </xdr:cNvSpPr>
      </xdr:nvSpPr>
      <xdr:spPr>
        <a:xfrm>
          <a:off x="8001000" y="12163425"/>
          <a:ext cx="257175" cy="123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58</xdr:row>
      <xdr:rowOff>28575</xdr:rowOff>
    </xdr:from>
    <xdr:to>
      <xdr:col>6</xdr:col>
      <xdr:colOff>161925</xdr:colOff>
      <xdr:row>58</xdr:row>
      <xdr:rowOff>219075</xdr:rowOff>
    </xdr:to>
    <xdr:sp macro="[0]!Efface" fLocksText="0">
      <xdr:nvSpPr>
        <xdr:cNvPr id="8" name="ZoneTexte 2"/>
        <xdr:cNvSpPr txBox="1">
          <a:spLocks noChangeArrowheads="1"/>
        </xdr:cNvSpPr>
      </xdr:nvSpPr>
      <xdr:spPr>
        <a:xfrm>
          <a:off x="6943725" y="12144375"/>
          <a:ext cx="581025" cy="190500"/>
        </a:xfrm>
        <a:prstGeom prst="rect">
          <a:avLst/>
        </a:prstGeom>
        <a:solidFill>
          <a:srgbClr val="FF0000"/>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xdr:colOff>
      <xdr:row>33</xdr:row>
      <xdr:rowOff>190500</xdr:rowOff>
    </xdr:from>
    <xdr:to>
      <xdr:col>18</xdr:col>
      <xdr:colOff>561975</xdr:colOff>
      <xdr:row>33</xdr:row>
      <xdr:rowOff>190500</xdr:rowOff>
    </xdr:to>
    <xdr:sp>
      <xdr:nvSpPr>
        <xdr:cNvPr id="1" name="Line 1"/>
        <xdr:cNvSpPr>
          <a:spLocks/>
        </xdr:cNvSpPr>
      </xdr:nvSpPr>
      <xdr:spPr>
        <a:xfrm>
          <a:off x="8286750" y="92106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323850</xdr:colOff>
      <xdr:row>33</xdr:row>
      <xdr:rowOff>190500</xdr:rowOff>
    </xdr:from>
    <xdr:to>
      <xdr:col>28</xdr:col>
      <xdr:colOff>561975</xdr:colOff>
      <xdr:row>33</xdr:row>
      <xdr:rowOff>190500</xdr:rowOff>
    </xdr:to>
    <xdr:sp>
      <xdr:nvSpPr>
        <xdr:cNvPr id="2" name="Line 2"/>
        <xdr:cNvSpPr>
          <a:spLocks/>
        </xdr:cNvSpPr>
      </xdr:nvSpPr>
      <xdr:spPr>
        <a:xfrm>
          <a:off x="12915900" y="92106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0</xdr:row>
      <xdr:rowOff>38100</xdr:rowOff>
    </xdr:from>
    <xdr:to>
      <xdr:col>37</xdr:col>
      <xdr:colOff>0</xdr:colOff>
      <xdr:row>3</xdr:row>
      <xdr:rowOff>95250</xdr:rowOff>
    </xdr:to>
    <xdr:sp>
      <xdr:nvSpPr>
        <xdr:cNvPr id="3" name="Text Box 15"/>
        <xdr:cNvSpPr txBox="1">
          <a:spLocks noChangeArrowheads="1"/>
        </xdr:cNvSpPr>
      </xdr:nvSpPr>
      <xdr:spPr>
        <a:xfrm>
          <a:off x="16249650" y="38100"/>
          <a:ext cx="0" cy="10572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condition3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1er tour     nom1-nom2, nom5-nom6
</a:t>
          </a:r>
          <a:r>
            <a:rPr lang="en-US" cap="none" sz="1000" b="1" i="0" u="none" baseline="0">
              <a:solidFill>
                <a:srgbClr val="000000"/>
              </a:solidFill>
              <a:latin typeface="Arial"/>
              <a:ea typeface="Arial"/>
              <a:cs typeface="Arial"/>
            </a:rPr>
            <a:t>2ème tour nom1-nom6, nom4-nom2
</a:t>
          </a:r>
          <a:r>
            <a:rPr lang="en-US" cap="none" sz="1000" b="1" i="0" u="none" baseline="0">
              <a:solidFill>
                <a:srgbClr val="000000"/>
              </a:solidFill>
              <a:latin typeface="Arial"/>
              <a:ea typeface="Arial"/>
              <a:cs typeface="Arial"/>
            </a:rPr>
            <a:t>3ème tour nom4-nom5</a:t>
          </a:r>
        </a:p>
      </xdr:txBody>
    </xdr:sp>
    <xdr:clientData/>
  </xdr:twoCellAnchor>
  <xdr:twoCellAnchor>
    <xdr:from>
      <xdr:col>28</xdr:col>
      <xdr:colOff>0</xdr:colOff>
      <xdr:row>1</xdr:row>
      <xdr:rowOff>9525</xdr:rowOff>
    </xdr:from>
    <xdr:to>
      <xdr:col>28</xdr:col>
      <xdr:colOff>152400</xdr:colOff>
      <xdr:row>2</xdr:row>
      <xdr:rowOff>257175</xdr:rowOff>
    </xdr:to>
    <xdr:sp>
      <xdr:nvSpPr>
        <xdr:cNvPr id="4" name="AutoShape 18"/>
        <xdr:cNvSpPr>
          <a:spLocks/>
        </xdr:cNvSpPr>
      </xdr:nvSpPr>
      <xdr:spPr>
        <a:xfrm>
          <a:off x="12592050" y="457200"/>
          <a:ext cx="152400" cy="52387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absolute">
    <xdr:from>
      <xdr:col>27</xdr:col>
      <xdr:colOff>428625</xdr:colOff>
      <xdr:row>3</xdr:row>
      <xdr:rowOff>66675</xdr:rowOff>
    </xdr:from>
    <xdr:to>
      <xdr:col>28</xdr:col>
      <xdr:colOff>523875</xdr:colOff>
      <xdr:row>4</xdr:row>
      <xdr:rowOff>228600</xdr:rowOff>
    </xdr:to>
    <xdr:sp macro="[0]!verification_totale">
      <xdr:nvSpPr>
        <xdr:cNvPr id="5" name="Rectangle 19"/>
        <xdr:cNvSpPr>
          <a:spLocks/>
        </xdr:cNvSpPr>
      </xdr:nvSpPr>
      <xdr:spPr>
        <a:xfrm>
          <a:off x="12334875" y="1066800"/>
          <a:ext cx="781050" cy="438150"/>
        </a:xfrm>
        <a:prstGeom prst="rect">
          <a:avLst/>
        </a:prstGeom>
        <a:gradFill rotWithShape="1">
          <a:gsLst>
            <a:gs pos="0">
              <a:srgbClr val="FFFFCC"/>
            </a:gs>
            <a:gs pos="100000">
              <a:srgbClr val="B2B28E"/>
            </a:gs>
          </a:gsLst>
          <a:path path="rect">
            <a:fillToRect l="50000" t="50000" r="50000" b="50000"/>
          </a:path>
        </a:gra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000000"/>
              </a:solidFill>
              <a:latin typeface="Arial"/>
              <a:ea typeface="Arial"/>
              <a:cs typeface="Arial"/>
            </a:rPr>
            <a:t>Vérification finale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6">
    <pageSetUpPr fitToPage="1"/>
  </sheetPr>
  <dimension ref="A1:A30"/>
  <sheetViews>
    <sheetView showGridLines="0" zoomScalePageLayoutView="0" workbookViewId="0" topLeftCell="A1">
      <selection activeCell="D1" sqref="D1"/>
    </sheetView>
  </sheetViews>
  <sheetFormatPr defaultColWidth="11.421875" defaultRowHeight="12.75"/>
  <cols>
    <col min="1" max="1" width="91.57421875" style="13" customWidth="1"/>
    <col min="2" max="16384" width="11.421875" style="12" customWidth="1"/>
  </cols>
  <sheetData>
    <row r="1" ht="18.75" thickBot="1">
      <c r="A1" s="14" t="s">
        <v>46</v>
      </c>
    </row>
    <row r="3" ht="50.25" customHeight="1" thickBot="1">
      <c r="A3" s="13" t="s">
        <v>185</v>
      </c>
    </row>
    <row r="4" ht="50.25" customHeight="1" thickBot="1">
      <c r="A4" s="110" t="s">
        <v>161</v>
      </c>
    </row>
    <row r="5" ht="42.75" customHeight="1">
      <c r="A5" s="13" t="s">
        <v>159</v>
      </c>
    </row>
    <row r="6" ht="24" customHeight="1">
      <c r="A6" s="13" t="s">
        <v>158</v>
      </c>
    </row>
    <row r="7" ht="25.5" customHeight="1">
      <c r="A7" s="13" t="s">
        <v>160</v>
      </c>
    </row>
    <row r="8" ht="19.5" customHeight="1">
      <c r="A8" s="13" t="s">
        <v>51</v>
      </c>
    </row>
    <row r="9" ht="19.5" customHeight="1">
      <c r="A9" s="13" t="s">
        <v>162</v>
      </c>
    </row>
    <row r="10" ht="38.25">
      <c r="A10" s="109" t="s">
        <v>163</v>
      </c>
    </row>
    <row r="11" ht="21.75" customHeight="1">
      <c r="A11" s="12"/>
    </row>
    <row r="12" ht="51">
      <c r="A12" s="13" t="s">
        <v>52</v>
      </c>
    </row>
    <row r="13" ht="37.5" customHeight="1">
      <c r="A13" s="13" t="s">
        <v>47</v>
      </c>
    </row>
    <row r="14" ht="54.75" customHeight="1">
      <c r="A14" s="43" t="s">
        <v>164</v>
      </c>
    </row>
    <row r="15" ht="30.75" customHeight="1">
      <c r="A15" s="43" t="s">
        <v>66</v>
      </c>
    </row>
    <row r="16" ht="30" customHeight="1">
      <c r="A16" s="13" t="s">
        <v>59</v>
      </c>
    </row>
    <row r="18" ht="85.5">
      <c r="A18" s="40" t="s">
        <v>54</v>
      </c>
    </row>
    <row r="19" ht="95.25" customHeight="1" thickBot="1">
      <c r="A19" s="41" t="s">
        <v>55</v>
      </c>
    </row>
    <row r="20" ht="24" customHeight="1" thickBot="1">
      <c r="A20" s="110" t="s">
        <v>165</v>
      </c>
    </row>
    <row r="21" ht="105.75" customHeight="1" thickBot="1">
      <c r="A21" s="110" t="s">
        <v>166</v>
      </c>
    </row>
    <row r="22" ht="25.5">
      <c r="A22" s="13" t="s">
        <v>40</v>
      </c>
    </row>
    <row r="23" ht="44.25">
      <c r="A23" s="13" t="s">
        <v>167</v>
      </c>
    </row>
    <row r="25" ht="18.75" customHeight="1">
      <c r="A25" s="111" t="s">
        <v>168</v>
      </c>
    </row>
    <row r="26" ht="28.5" customHeight="1">
      <c r="A26" s="15" t="s">
        <v>169</v>
      </c>
    </row>
    <row r="27" ht="18.75" customHeight="1">
      <c r="A27" s="15"/>
    </row>
    <row r="28" ht="18.75" customHeight="1">
      <c r="A28" s="15"/>
    </row>
    <row r="29" ht="25.5">
      <c r="A29" s="112" t="s">
        <v>170</v>
      </c>
    </row>
    <row r="30" ht="12.75">
      <c r="A30" s="127" t="s">
        <v>186</v>
      </c>
    </row>
  </sheetData>
  <sheetProtection sheet="1" objects="1" scenarios="1" selectLockedCells="1"/>
  <printOptions/>
  <pageMargins left="0.7874015748031497" right="0.3937007874015748" top="0.3937007874015748" bottom="0.6692913385826772" header="0.5118110236220472" footer="0.5118110236220472"/>
  <pageSetup blackAndWhite="1"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I65536"/>
  <sheetViews>
    <sheetView showGridLines="0" tabSelected="1" zoomScale="79" zoomScaleNormal="79" zoomScalePageLayoutView="0" workbookViewId="0" topLeftCell="A1">
      <selection activeCell="M5" sqref="M5:R12"/>
    </sheetView>
  </sheetViews>
  <sheetFormatPr defaultColWidth="0" defaultRowHeight="12.75" zeroHeight="1"/>
  <cols>
    <col min="1" max="1" width="12.421875" style="47" customWidth="1"/>
    <col min="2" max="2" width="22.00390625" style="47" customWidth="1"/>
    <col min="3" max="3" width="12.8515625" style="47" bestFit="1" customWidth="1"/>
    <col min="4" max="4" width="23.421875" style="47" customWidth="1"/>
    <col min="5" max="5" width="13.57421875" style="47" customWidth="1"/>
    <col min="6" max="6" width="26.140625" style="47" customWidth="1"/>
    <col min="7" max="7" width="14.57421875" style="114" customWidth="1"/>
    <col min="8" max="8" width="2.57421875" style="124" customWidth="1"/>
    <col min="9" max="9" width="8.421875" style="124" hidden="1" customWidth="1"/>
    <col min="10" max="10" width="11.421875" style="45" hidden="1" customWidth="1"/>
    <col min="11" max="11" width="11.28125" style="46" hidden="1" customWidth="1"/>
    <col min="12" max="12" width="13.8515625" style="45" hidden="1" customWidth="1"/>
    <col min="13" max="14" width="11.421875" style="46" hidden="1" customWidth="1"/>
    <col min="15" max="15" width="17.28125" style="46" hidden="1" customWidth="1"/>
    <col min="16" max="16" width="46.421875" style="46" hidden="1" customWidth="1"/>
    <col min="17" max="17" width="11.421875" style="46" hidden="1" customWidth="1"/>
    <col min="18" max="18" width="19.00390625" style="46" hidden="1" customWidth="1"/>
    <col min="19" max="23" width="11.421875" style="46" hidden="1" customWidth="1"/>
    <col min="24" max="35" width="11.421875" style="124" hidden="1" customWidth="1"/>
    <col min="36" max="253" width="11.421875" style="46" hidden="1" customWidth="1"/>
    <col min="254" max="16384" width="11.8515625" style="46" hidden="1" customWidth="1"/>
  </cols>
  <sheetData>
    <row r="1" spans="1:14" ht="18.75" customHeight="1">
      <c r="A1" s="89"/>
      <c r="B1" s="115"/>
      <c r="C1" s="91" t="s">
        <v>157</v>
      </c>
      <c r="D1" s="90"/>
      <c r="E1" s="91" t="s">
        <v>154</v>
      </c>
      <c r="F1" s="141"/>
      <c r="G1" s="247" t="s">
        <v>134</v>
      </c>
      <c r="H1" s="122"/>
      <c r="I1" s="123"/>
      <c r="L1" s="128" t="s">
        <v>214</v>
      </c>
      <c r="N1" s="129" t="s">
        <v>215</v>
      </c>
    </row>
    <row r="2" spans="1:9" ht="6.75" customHeight="1" thickBot="1">
      <c r="A2" s="92"/>
      <c r="B2" s="93"/>
      <c r="C2" s="94"/>
      <c r="D2" s="94"/>
      <c r="E2" s="93"/>
      <c r="F2" s="94"/>
      <c r="G2" s="248"/>
      <c r="H2" s="122"/>
      <c r="I2" s="123"/>
    </row>
    <row r="3" spans="1:9" ht="18.75" customHeight="1" thickBot="1">
      <c r="A3" s="63" t="s">
        <v>58</v>
      </c>
      <c r="B3" s="42"/>
      <c r="C3" s="86" t="s">
        <v>14</v>
      </c>
      <c r="D3" s="251"/>
      <c r="E3" s="251"/>
      <c r="F3" s="251"/>
      <c r="G3" s="248"/>
      <c r="H3" s="122"/>
      <c r="I3" s="123"/>
    </row>
    <row r="4" spans="1:9" ht="6.75" customHeight="1" thickBot="1">
      <c r="A4" s="92"/>
      <c r="B4" s="93"/>
      <c r="C4" s="94"/>
      <c r="D4" s="94"/>
      <c r="E4" s="93"/>
      <c r="F4" s="94"/>
      <c r="G4" s="248"/>
      <c r="H4" s="122"/>
      <c r="I4" s="123"/>
    </row>
    <row r="5" spans="1:9" ht="18.75" customHeight="1" thickBot="1">
      <c r="A5" s="95" t="s">
        <v>153</v>
      </c>
      <c r="B5" s="87"/>
      <c r="C5" s="85" t="s">
        <v>3</v>
      </c>
      <c r="D5" s="88"/>
      <c r="E5" s="86" t="s">
        <v>152</v>
      </c>
      <c r="F5" s="142"/>
      <c r="G5" s="248"/>
      <c r="I5" s="123"/>
    </row>
    <row r="6" spans="1:10" ht="22.5" customHeight="1">
      <c r="A6" s="249"/>
      <c r="B6" s="265" t="s">
        <v>135</v>
      </c>
      <c r="C6" s="262"/>
      <c r="D6" s="263"/>
      <c r="E6" s="262"/>
      <c r="F6" s="94"/>
      <c r="G6" s="248"/>
      <c r="I6" s="123"/>
      <c r="J6" s="45" t="s">
        <v>142</v>
      </c>
    </row>
    <row r="7" spans="1:10" ht="9.75" customHeight="1" thickBot="1">
      <c r="A7" s="250"/>
      <c r="B7" s="266"/>
      <c r="C7" s="264"/>
      <c r="D7" s="264"/>
      <c r="E7" s="264"/>
      <c r="F7" s="94"/>
      <c r="G7" s="118"/>
      <c r="I7" s="123"/>
      <c r="J7" s="45" t="s">
        <v>143</v>
      </c>
    </row>
    <row r="8" spans="1:12" ht="22.5" customHeight="1" thickBot="1">
      <c r="A8" s="254" t="s">
        <v>50</v>
      </c>
      <c r="B8" s="255"/>
      <c r="C8" s="258"/>
      <c r="D8" s="259"/>
      <c r="E8" s="259"/>
      <c r="F8" s="259"/>
      <c r="G8" s="118"/>
      <c r="I8" s="123"/>
      <c r="L8" s="45" t="s">
        <v>10</v>
      </c>
    </row>
    <row r="9" spans="1:12" ht="22.5" customHeight="1" thickBot="1">
      <c r="A9" s="256" t="s">
        <v>49</v>
      </c>
      <c r="B9" s="257"/>
      <c r="C9" s="260"/>
      <c r="D9" s="261"/>
      <c r="E9" s="261"/>
      <c r="F9" s="261"/>
      <c r="G9" s="118"/>
      <c r="I9" s="123"/>
      <c r="J9" s="45" t="s">
        <v>144</v>
      </c>
      <c r="L9" s="45" t="s">
        <v>11</v>
      </c>
    </row>
    <row r="10" spans="1:12" ht="9" customHeight="1" thickBot="1">
      <c r="A10" s="92"/>
      <c r="B10" s="94"/>
      <c r="C10" s="94"/>
      <c r="D10" s="116"/>
      <c r="E10" s="94"/>
      <c r="F10" s="94"/>
      <c r="G10" s="119"/>
      <c r="I10" s="123"/>
      <c r="J10" s="45" t="s">
        <v>145</v>
      </c>
      <c r="L10" s="45" t="s">
        <v>12</v>
      </c>
    </row>
    <row r="11" spans="1:35" s="45" customFormat="1" ht="18.75" customHeight="1" thickBot="1">
      <c r="A11" s="252" t="s">
        <v>42</v>
      </c>
      <c r="B11" s="253"/>
      <c r="C11" s="253"/>
      <c r="D11" s="253"/>
      <c r="E11" s="253"/>
      <c r="F11" s="253"/>
      <c r="G11" s="120"/>
      <c r="H11" s="123"/>
      <c r="I11" s="123"/>
      <c r="L11" s="45" t="s">
        <v>13</v>
      </c>
      <c r="M11" s="48"/>
      <c r="N11" s="48"/>
      <c r="X11" s="123"/>
      <c r="Y11" s="123"/>
      <c r="Z11" s="123"/>
      <c r="AA11" s="123"/>
      <c r="AB11" s="123"/>
      <c r="AC11" s="123"/>
      <c r="AD11" s="123"/>
      <c r="AE11" s="123"/>
      <c r="AF11" s="123"/>
      <c r="AG11" s="123"/>
      <c r="AH11" s="123"/>
      <c r="AI11" s="123"/>
    </row>
    <row r="12" spans="1:35" s="45" customFormat="1" ht="12.75" customHeight="1">
      <c r="A12" s="242" t="s">
        <v>4</v>
      </c>
      <c r="B12" s="244"/>
      <c r="C12" s="242" t="s">
        <v>5</v>
      </c>
      <c r="D12" s="244"/>
      <c r="E12" s="242" t="s">
        <v>56</v>
      </c>
      <c r="F12" s="243"/>
      <c r="G12" s="120"/>
      <c r="H12" s="123"/>
      <c r="I12" s="123"/>
      <c r="L12" s="45" t="s">
        <v>69</v>
      </c>
      <c r="M12" s="48"/>
      <c r="N12" s="48"/>
      <c r="X12" s="123"/>
      <c r="Y12" s="123"/>
      <c r="Z12" s="123"/>
      <c r="AA12" s="123"/>
      <c r="AB12" s="123"/>
      <c r="AC12" s="123"/>
      <c r="AD12" s="123"/>
      <c r="AE12" s="123"/>
      <c r="AF12" s="123"/>
      <c r="AG12" s="123"/>
      <c r="AH12" s="123"/>
      <c r="AI12" s="123"/>
    </row>
    <row r="13" spans="1:35" s="45" customFormat="1" ht="16.5" customHeight="1">
      <c r="A13" s="32" t="s">
        <v>1</v>
      </c>
      <c r="B13" s="64"/>
      <c r="C13" s="32" t="s">
        <v>1</v>
      </c>
      <c r="D13" s="64"/>
      <c r="E13" s="32" t="s">
        <v>1</v>
      </c>
      <c r="F13" s="64"/>
      <c r="G13" s="120"/>
      <c r="H13" s="123"/>
      <c r="I13" s="123"/>
      <c r="J13" s="48"/>
      <c r="L13" s="45" t="s">
        <v>212</v>
      </c>
      <c r="X13" s="123"/>
      <c r="Y13" s="123"/>
      <c r="Z13" s="123"/>
      <c r="AA13" s="123"/>
      <c r="AB13" s="123"/>
      <c r="AC13" s="123"/>
      <c r="AD13" s="123"/>
      <c r="AE13" s="123"/>
      <c r="AF13" s="123"/>
      <c r="AG13" s="123"/>
      <c r="AH13" s="123"/>
      <c r="AI13" s="123"/>
    </row>
    <row r="14" spans="1:35" s="45" customFormat="1" ht="16.5" customHeight="1" thickBot="1">
      <c r="A14" s="33" t="s">
        <v>2</v>
      </c>
      <c r="B14" s="1"/>
      <c r="C14" s="33" t="s">
        <v>2</v>
      </c>
      <c r="D14" s="1"/>
      <c r="E14" s="33" t="s">
        <v>2</v>
      </c>
      <c r="F14" s="1"/>
      <c r="G14" s="120"/>
      <c r="H14" s="123"/>
      <c r="I14" s="123"/>
      <c r="J14" s="48"/>
      <c r="Q14" s="51"/>
      <c r="X14" s="123"/>
      <c r="Y14" s="123"/>
      <c r="Z14" s="123"/>
      <c r="AA14" s="123"/>
      <c r="AB14" s="123"/>
      <c r="AC14" s="123"/>
      <c r="AD14" s="123"/>
      <c r="AE14" s="123"/>
      <c r="AF14" s="123"/>
      <c r="AG14" s="123"/>
      <c r="AH14" s="123"/>
      <c r="AI14" s="123"/>
    </row>
    <row r="15" spans="1:35" s="45" customFormat="1" ht="16.5" customHeight="1" thickBot="1">
      <c r="A15" s="33" t="s">
        <v>0</v>
      </c>
      <c r="B15" s="117"/>
      <c r="C15" s="33" t="s">
        <v>0</v>
      </c>
      <c r="D15" s="117"/>
      <c r="E15" s="33" t="s">
        <v>0</v>
      </c>
      <c r="F15" s="173"/>
      <c r="G15" s="120"/>
      <c r="H15" s="123"/>
      <c r="I15" s="123"/>
      <c r="J15" s="48"/>
      <c r="L15" s="48"/>
      <c r="M15" s="3"/>
      <c r="O15" s="48"/>
      <c r="P15" s="48"/>
      <c r="Q15" s="44"/>
      <c r="R15" s="239" t="s">
        <v>113</v>
      </c>
      <c r="S15" s="240"/>
      <c r="T15" s="240"/>
      <c r="U15" s="241"/>
      <c r="X15" s="123"/>
      <c r="Y15" s="123"/>
      <c r="Z15" s="123"/>
      <c r="AA15" s="123"/>
      <c r="AB15" s="123"/>
      <c r="AC15" s="123"/>
      <c r="AD15" s="123"/>
      <c r="AE15" s="123"/>
      <c r="AF15" s="123"/>
      <c r="AG15" s="123"/>
      <c r="AH15" s="123"/>
      <c r="AI15" s="123"/>
    </row>
    <row r="16" spans="1:35" s="45" customFormat="1" ht="16.5" customHeight="1" thickBot="1">
      <c r="A16" s="34" t="s">
        <v>7</v>
      </c>
      <c r="B16" s="22"/>
      <c r="C16" s="34" t="s">
        <v>7</v>
      </c>
      <c r="D16" s="22"/>
      <c r="E16" s="34" t="s">
        <v>7</v>
      </c>
      <c r="F16" s="22"/>
      <c r="G16" s="120"/>
      <c r="H16" s="123"/>
      <c r="I16" s="123"/>
      <c r="L16" s="48"/>
      <c r="O16" s="49" t="s">
        <v>15</v>
      </c>
      <c r="P16" s="50" t="s">
        <v>16</v>
      </c>
      <c r="Q16" s="44"/>
      <c r="X16" s="123"/>
      <c r="Y16" s="123"/>
      <c r="Z16" s="123"/>
      <c r="AA16" s="123"/>
      <c r="AB16" s="123"/>
      <c r="AC16" s="123"/>
      <c r="AD16" s="123"/>
      <c r="AE16" s="123"/>
      <c r="AF16" s="123"/>
      <c r="AG16" s="123"/>
      <c r="AH16" s="123"/>
      <c r="AI16" s="123"/>
    </row>
    <row r="17" spans="1:35" ht="15.75" customHeight="1" thickBot="1">
      <c r="A17" s="92"/>
      <c r="B17" s="94"/>
      <c r="C17" s="94"/>
      <c r="D17" s="94"/>
      <c r="E17" s="94"/>
      <c r="F17" s="94"/>
      <c r="G17" s="120"/>
      <c r="H17" s="123"/>
      <c r="I17" s="123"/>
      <c r="J17" s="48" t="s">
        <v>146</v>
      </c>
      <c r="L17" s="45" t="s">
        <v>41</v>
      </c>
      <c r="O17" s="57" t="s">
        <v>27</v>
      </c>
      <c r="P17" s="52" t="s">
        <v>19</v>
      </c>
      <c r="Q17" s="44"/>
      <c r="R17" s="132" t="s">
        <v>133</v>
      </c>
      <c r="S17" s="132" t="s">
        <v>88</v>
      </c>
      <c r="T17" s="133" t="s">
        <v>188</v>
      </c>
      <c r="U17" s="132" t="s">
        <v>16</v>
      </c>
      <c r="V17" s="134" t="s">
        <v>210</v>
      </c>
      <c r="W17" s="124"/>
      <c r="AE17" s="46"/>
      <c r="AF17" s="46"/>
      <c r="AG17" s="46"/>
      <c r="AH17" s="46"/>
      <c r="AI17" s="46"/>
    </row>
    <row r="18" spans="1:30" s="45" customFormat="1" ht="18.75" customHeight="1" thickBot="1">
      <c r="A18" s="245" t="s">
        <v>43</v>
      </c>
      <c r="B18" s="246"/>
      <c r="C18" s="246"/>
      <c r="D18" s="246"/>
      <c r="E18" s="246"/>
      <c r="F18" s="246"/>
      <c r="G18" s="120"/>
      <c r="H18" s="124"/>
      <c r="I18" s="124"/>
      <c r="J18" s="48" t="s">
        <v>147</v>
      </c>
      <c r="K18" s="46"/>
      <c r="L18" s="45" t="s">
        <v>9</v>
      </c>
      <c r="M18" s="46"/>
      <c r="O18" s="57" t="s">
        <v>60</v>
      </c>
      <c r="P18" s="52" t="s">
        <v>61</v>
      </c>
      <c r="Q18" s="44"/>
      <c r="R18" s="189" t="s">
        <v>89</v>
      </c>
      <c r="S18" s="189" t="s">
        <v>236</v>
      </c>
      <c r="T18" s="61" t="s">
        <v>179</v>
      </c>
      <c r="U18" s="131" t="s">
        <v>82</v>
      </c>
      <c r="V18" s="135">
        <v>113202</v>
      </c>
      <c r="W18" s="123"/>
      <c r="X18" s="123"/>
      <c r="Y18" s="123"/>
      <c r="Z18" s="123"/>
      <c r="AA18" s="123"/>
      <c r="AB18" s="123"/>
      <c r="AC18" s="123"/>
      <c r="AD18" s="123"/>
    </row>
    <row r="19" spans="1:30" s="45" customFormat="1" ht="15" customHeight="1">
      <c r="A19" s="242" t="s">
        <v>4</v>
      </c>
      <c r="B19" s="244"/>
      <c r="C19" s="242" t="s">
        <v>5</v>
      </c>
      <c r="D19" s="244"/>
      <c r="E19" s="242" t="s">
        <v>57</v>
      </c>
      <c r="F19" s="243"/>
      <c r="G19" s="120"/>
      <c r="H19" s="123"/>
      <c r="I19" s="123"/>
      <c r="K19" s="46"/>
      <c r="L19" s="45" t="s">
        <v>10</v>
      </c>
      <c r="M19" s="46"/>
      <c r="O19" s="54" t="s">
        <v>62</v>
      </c>
      <c r="P19" s="48" t="s">
        <v>63</v>
      </c>
      <c r="Q19" s="44"/>
      <c r="R19" s="189" t="s">
        <v>304</v>
      </c>
      <c r="S19" s="189" t="s">
        <v>237</v>
      </c>
      <c r="T19" s="61" t="s">
        <v>182</v>
      </c>
      <c r="U19" s="131" t="s">
        <v>80</v>
      </c>
      <c r="V19" s="135">
        <v>151373</v>
      </c>
      <c r="W19" s="123"/>
      <c r="X19" s="123"/>
      <c r="Y19" s="123"/>
      <c r="Z19" s="123"/>
      <c r="AA19" s="123"/>
      <c r="AB19" s="123"/>
      <c r="AC19" s="123"/>
      <c r="AD19" s="123"/>
    </row>
    <row r="20" spans="1:30" s="45" customFormat="1" ht="16.5" customHeight="1">
      <c r="A20" s="32" t="s">
        <v>1</v>
      </c>
      <c r="B20" s="64"/>
      <c r="C20" s="32" t="s">
        <v>133</v>
      </c>
      <c r="D20" s="64"/>
      <c r="E20" s="32" t="s">
        <v>1</v>
      </c>
      <c r="F20" s="64"/>
      <c r="G20" s="120"/>
      <c r="H20" s="123"/>
      <c r="I20" s="123"/>
      <c r="K20" s="46"/>
      <c r="M20" s="46"/>
      <c r="O20" s="57" t="s">
        <v>28</v>
      </c>
      <c r="P20" s="52" t="s">
        <v>17</v>
      </c>
      <c r="Q20" s="44"/>
      <c r="R20" s="190" t="s">
        <v>238</v>
      </c>
      <c r="S20" s="190" t="s">
        <v>239</v>
      </c>
      <c r="T20" s="131">
        <v>40</v>
      </c>
      <c r="U20" s="191" t="s">
        <v>87</v>
      </c>
      <c r="V20" s="135">
        <v>152956</v>
      </c>
      <c r="W20" s="123"/>
      <c r="X20" s="123"/>
      <c r="Y20" s="123"/>
      <c r="Z20" s="123"/>
      <c r="AA20" s="123"/>
      <c r="AB20" s="123"/>
      <c r="AC20" s="123"/>
      <c r="AD20" s="123"/>
    </row>
    <row r="21" spans="1:30" s="45" customFormat="1" ht="16.5" customHeight="1">
      <c r="A21" s="33" t="s">
        <v>2</v>
      </c>
      <c r="B21" s="1"/>
      <c r="C21" s="33" t="s">
        <v>2</v>
      </c>
      <c r="D21" s="1"/>
      <c r="E21" s="33" t="s">
        <v>2</v>
      </c>
      <c r="F21" s="1"/>
      <c r="G21" s="120"/>
      <c r="H21" s="123"/>
      <c r="I21" s="123"/>
      <c r="M21" s="46"/>
      <c r="O21" s="57" t="s">
        <v>29</v>
      </c>
      <c r="P21" s="52" t="s">
        <v>18</v>
      </c>
      <c r="Q21" s="44"/>
      <c r="R21" s="189" t="s">
        <v>189</v>
      </c>
      <c r="S21" s="189" t="s">
        <v>240</v>
      </c>
      <c r="T21" s="61" t="s">
        <v>179</v>
      </c>
      <c r="U21" s="131" t="s">
        <v>82</v>
      </c>
      <c r="V21" s="135">
        <v>152592</v>
      </c>
      <c r="W21" s="123"/>
      <c r="X21" s="123"/>
      <c r="Y21" s="123"/>
      <c r="Z21" s="123"/>
      <c r="AA21" s="123"/>
      <c r="AB21" s="123"/>
      <c r="AC21" s="123"/>
      <c r="AD21" s="123"/>
    </row>
    <row r="22" spans="1:30" s="45" customFormat="1" ht="16.5" customHeight="1">
      <c r="A22" s="33" t="s">
        <v>0</v>
      </c>
      <c r="B22" s="1"/>
      <c r="C22" s="33" t="s">
        <v>0</v>
      </c>
      <c r="D22" s="117"/>
      <c r="E22" s="33" t="s">
        <v>0</v>
      </c>
      <c r="F22" s="1"/>
      <c r="G22" s="120"/>
      <c r="H22" s="123"/>
      <c r="I22" s="123"/>
      <c r="M22" s="46"/>
      <c r="O22" s="57" t="s">
        <v>30</v>
      </c>
      <c r="P22" s="52" t="s">
        <v>33</v>
      </c>
      <c r="Q22" s="44"/>
      <c r="R22" s="193" t="s">
        <v>305</v>
      </c>
      <c r="S22" s="194" t="s">
        <v>251</v>
      </c>
      <c r="T22" s="195" t="s">
        <v>180</v>
      </c>
      <c r="U22" s="196" t="s">
        <v>79</v>
      </c>
      <c r="V22" s="197" t="s">
        <v>306</v>
      </c>
      <c r="W22" s="123"/>
      <c r="X22" s="123"/>
      <c r="Y22" s="123"/>
      <c r="Z22" s="123"/>
      <c r="AA22" s="123"/>
      <c r="AB22" s="123"/>
      <c r="AC22" s="123"/>
      <c r="AD22" s="123"/>
    </row>
    <row r="23" spans="1:30" s="45" customFormat="1" ht="16.5" customHeight="1" thickBot="1">
      <c r="A23" s="34" t="s">
        <v>7</v>
      </c>
      <c r="B23" s="22"/>
      <c r="C23" s="34" t="s">
        <v>7</v>
      </c>
      <c r="D23" s="22"/>
      <c r="E23" s="34" t="s">
        <v>7</v>
      </c>
      <c r="F23" s="22"/>
      <c r="G23" s="120"/>
      <c r="H23" s="123"/>
      <c r="I23" s="123"/>
      <c r="K23" s="46"/>
      <c r="M23" s="46"/>
      <c r="O23" s="57" t="s">
        <v>31</v>
      </c>
      <c r="P23" s="52" t="s">
        <v>34</v>
      </c>
      <c r="Q23" s="44"/>
      <c r="R23" s="194" t="s">
        <v>213</v>
      </c>
      <c r="S23" s="194" t="s">
        <v>241</v>
      </c>
      <c r="T23" s="131">
        <v>10</v>
      </c>
      <c r="U23" s="191" t="s">
        <v>83</v>
      </c>
      <c r="V23" s="198" t="s">
        <v>307</v>
      </c>
      <c r="W23" s="123"/>
      <c r="X23" s="123"/>
      <c r="Y23" s="123"/>
      <c r="Z23" s="123"/>
      <c r="AA23" s="123"/>
      <c r="AB23" s="123"/>
      <c r="AC23" s="123"/>
      <c r="AD23" s="123"/>
    </row>
    <row r="24" spans="1:35" ht="15.75" customHeight="1" thickBot="1">
      <c r="A24" s="92"/>
      <c r="B24" s="94"/>
      <c r="C24" s="94"/>
      <c r="D24" s="94"/>
      <c r="E24" s="94"/>
      <c r="F24" s="94"/>
      <c r="G24" s="120"/>
      <c r="H24" s="123"/>
      <c r="I24" s="123"/>
      <c r="O24" s="57" t="s">
        <v>32</v>
      </c>
      <c r="P24" s="52" t="s">
        <v>35</v>
      </c>
      <c r="Q24" s="44"/>
      <c r="R24" s="189" t="s">
        <v>218</v>
      </c>
      <c r="S24" s="189" t="s">
        <v>219</v>
      </c>
      <c r="T24" s="131">
        <v>32</v>
      </c>
      <c r="U24" s="131" t="s">
        <v>84</v>
      </c>
      <c r="V24" s="192">
        <v>159789</v>
      </c>
      <c r="W24" s="124"/>
      <c r="AE24" s="46"/>
      <c r="AF24" s="46"/>
      <c r="AG24" s="46"/>
      <c r="AH24" s="46"/>
      <c r="AI24" s="46"/>
    </row>
    <row r="25" spans="1:30" s="45" customFormat="1" ht="18.75" customHeight="1" thickBot="1">
      <c r="A25" s="245" t="s">
        <v>8</v>
      </c>
      <c r="B25" s="246"/>
      <c r="C25" s="246"/>
      <c r="D25" s="246"/>
      <c r="E25" s="246"/>
      <c r="F25" s="246"/>
      <c r="G25" s="120"/>
      <c r="H25" s="124"/>
      <c r="I25" s="124"/>
      <c r="K25" s="46"/>
      <c r="M25" s="46"/>
      <c r="O25" s="57" t="s">
        <v>67</v>
      </c>
      <c r="P25" s="52" t="s">
        <v>53</v>
      </c>
      <c r="Q25" s="44"/>
      <c r="R25" s="189" t="s">
        <v>90</v>
      </c>
      <c r="S25" s="189" t="s">
        <v>242</v>
      </c>
      <c r="T25" s="61" t="s">
        <v>181</v>
      </c>
      <c r="U25" s="131" t="s">
        <v>81</v>
      </c>
      <c r="V25" s="135">
        <v>132960</v>
      </c>
      <c r="W25" s="123"/>
      <c r="X25" s="123"/>
      <c r="Y25" s="123"/>
      <c r="Z25" s="123"/>
      <c r="AA25" s="123"/>
      <c r="AB25" s="123"/>
      <c r="AC25" s="123"/>
      <c r="AD25" s="123"/>
    </row>
    <row r="26" spans="1:30" s="45" customFormat="1" ht="15" customHeight="1">
      <c r="A26" s="242" t="s">
        <v>4</v>
      </c>
      <c r="B26" s="244"/>
      <c r="C26" s="242" t="s">
        <v>5</v>
      </c>
      <c r="D26" s="244"/>
      <c r="E26" s="242" t="s">
        <v>6</v>
      </c>
      <c r="F26" s="243"/>
      <c r="G26" s="120"/>
      <c r="H26" s="123"/>
      <c r="I26" s="123"/>
      <c r="K26" s="46"/>
      <c r="M26" s="46"/>
      <c r="O26" s="53"/>
      <c r="P26" s="52"/>
      <c r="Q26" s="44"/>
      <c r="R26" s="194" t="s">
        <v>115</v>
      </c>
      <c r="S26" s="194" t="s">
        <v>243</v>
      </c>
      <c r="T26" s="131">
        <v>10</v>
      </c>
      <c r="U26" s="191" t="s">
        <v>83</v>
      </c>
      <c r="V26" s="198" t="s">
        <v>308</v>
      </c>
      <c r="W26" s="123"/>
      <c r="X26" s="123"/>
      <c r="Y26" s="123"/>
      <c r="Z26" s="123"/>
      <c r="AA26" s="123"/>
      <c r="AB26" s="123"/>
      <c r="AC26" s="123"/>
      <c r="AD26" s="123"/>
    </row>
    <row r="27" spans="1:30" s="45" customFormat="1" ht="16.5" customHeight="1">
      <c r="A27" s="32" t="s">
        <v>1</v>
      </c>
      <c r="B27" s="64"/>
      <c r="C27" s="32" t="s">
        <v>1</v>
      </c>
      <c r="D27" s="64"/>
      <c r="E27" s="32" t="s">
        <v>1</v>
      </c>
      <c r="F27" s="64"/>
      <c r="G27" s="120"/>
      <c r="H27" s="123"/>
      <c r="I27" s="123"/>
      <c r="K27" s="46"/>
      <c r="M27" s="46"/>
      <c r="O27" s="53"/>
      <c r="P27" s="52"/>
      <c r="Q27" s="44"/>
      <c r="R27" s="225" t="s">
        <v>360</v>
      </c>
      <c r="S27" s="225" t="s">
        <v>344</v>
      </c>
      <c r="T27" s="131">
        <v>33</v>
      </c>
      <c r="U27" s="191" t="s">
        <v>85</v>
      </c>
      <c r="V27" s="226">
        <v>165940</v>
      </c>
      <c r="W27" s="123"/>
      <c r="X27" s="123"/>
      <c r="Y27" s="123"/>
      <c r="Z27" s="123"/>
      <c r="AA27" s="123"/>
      <c r="AB27" s="123"/>
      <c r="AC27" s="123"/>
      <c r="AD27" s="123"/>
    </row>
    <row r="28" spans="1:30" s="45" customFormat="1" ht="16.5" customHeight="1">
      <c r="A28" s="33" t="s">
        <v>2</v>
      </c>
      <c r="B28" s="1"/>
      <c r="C28" s="33" t="s">
        <v>2</v>
      </c>
      <c r="D28" s="1"/>
      <c r="E28" s="33" t="s">
        <v>2</v>
      </c>
      <c r="F28" s="1"/>
      <c r="G28" s="120"/>
      <c r="H28" s="123"/>
      <c r="I28" s="123"/>
      <c r="K28" s="46"/>
      <c r="M28" s="46"/>
      <c r="O28" s="52" t="s">
        <v>70</v>
      </c>
      <c r="P28" s="52"/>
      <c r="Q28" s="44"/>
      <c r="R28" s="190" t="s">
        <v>91</v>
      </c>
      <c r="S28" s="190" t="s">
        <v>244</v>
      </c>
      <c r="T28" s="131">
        <v>40</v>
      </c>
      <c r="U28" s="191" t="s">
        <v>87</v>
      </c>
      <c r="V28" s="135">
        <v>137610</v>
      </c>
      <c r="W28" s="123"/>
      <c r="X28" s="123"/>
      <c r="Y28" s="123"/>
      <c r="Z28" s="123"/>
      <c r="AA28" s="123"/>
      <c r="AB28" s="123"/>
      <c r="AC28" s="123"/>
      <c r="AD28" s="123"/>
    </row>
    <row r="29" spans="1:30" s="45" customFormat="1" ht="16.5" customHeight="1">
      <c r="A29" s="33" t="s">
        <v>0</v>
      </c>
      <c r="B29" s="117"/>
      <c r="C29" s="33" t="s">
        <v>0</v>
      </c>
      <c r="D29" s="1"/>
      <c r="E29" s="33" t="s">
        <v>0</v>
      </c>
      <c r="F29" s="1"/>
      <c r="G29" s="120"/>
      <c r="H29" s="123"/>
      <c r="I29" s="123"/>
      <c r="K29" s="46"/>
      <c r="M29" s="46"/>
      <c r="O29" s="52" t="s">
        <v>71</v>
      </c>
      <c r="P29" s="52"/>
      <c r="Q29" s="44"/>
      <c r="R29" s="189" t="s">
        <v>190</v>
      </c>
      <c r="S29" s="189" t="s">
        <v>224</v>
      </c>
      <c r="T29" s="61" t="s">
        <v>182</v>
      </c>
      <c r="U29" s="131" t="s">
        <v>80</v>
      </c>
      <c r="V29" s="135">
        <v>151711</v>
      </c>
      <c r="W29" s="123"/>
      <c r="X29" s="123"/>
      <c r="Y29" s="123"/>
      <c r="Z29" s="123"/>
      <c r="AA29" s="123"/>
      <c r="AB29" s="123"/>
      <c r="AC29" s="123"/>
      <c r="AD29" s="123"/>
    </row>
    <row r="30" spans="1:30" s="45" customFormat="1" ht="16.5" customHeight="1" thickBot="1">
      <c r="A30" s="35" t="s">
        <v>7</v>
      </c>
      <c r="B30" s="22"/>
      <c r="C30" s="35" t="s">
        <v>7</v>
      </c>
      <c r="D30" s="22"/>
      <c r="E30" s="35" t="s">
        <v>7</v>
      </c>
      <c r="F30" s="22"/>
      <c r="G30" s="120"/>
      <c r="H30" s="123"/>
      <c r="I30" s="123"/>
      <c r="K30" s="46"/>
      <c r="M30" s="46"/>
      <c r="O30" s="52" t="s">
        <v>72</v>
      </c>
      <c r="P30" s="52"/>
      <c r="R30" s="193" t="s">
        <v>191</v>
      </c>
      <c r="S30" s="194" t="s">
        <v>227</v>
      </c>
      <c r="T30" s="195" t="s">
        <v>180</v>
      </c>
      <c r="U30" s="196" t="s">
        <v>79</v>
      </c>
      <c r="V30" s="199">
        <v>100869</v>
      </c>
      <c r="W30" s="123"/>
      <c r="X30" s="123"/>
      <c r="Y30" s="123"/>
      <c r="Z30" s="123"/>
      <c r="AA30" s="123"/>
      <c r="AB30" s="123"/>
      <c r="AC30" s="123"/>
      <c r="AD30" s="123"/>
    </row>
    <row r="31" spans="1:35" ht="15.75" customHeight="1" thickBot="1">
      <c r="A31" s="92"/>
      <c r="B31" s="94"/>
      <c r="C31" s="94"/>
      <c r="D31" s="94"/>
      <c r="E31" s="94"/>
      <c r="F31" s="94"/>
      <c r="G31" s="120"/>
      <c r="O31" s="52" t="s">
        <v>73</v>
      </c>
      <c r="P31" s="52"/>
      <c r="R31" s="189" t="s">
        <v>171</v>
      </c>
      <c r="S31" s="189" t="s">
        <v>232</v>
      </c>
      <c r="T31" s="61" t="s">
        <v>179</v>
      </c>
      <c r="U31" s="131" t="s">
        <v>82</v>
      </c>
      <c r="V31" s="135">
        <v>149988</v>
      </c>
      <c r="W31" s="124"/>
      <c r="AE31" s="46"/>
      <c r="AF31" s="46"/>
      <c r="AG31" s="46"/>
      <c r="AH31" s="46"/>
      <c r="AI31" s="46"/>
    </row>
    <row r="32" spans="1:35" ht="16.5" customHeight="1" thickBot="1">
      <c r="A32" s="245" t="s">
        <v>37</v>
      </c>
      <c r="B32" s="246"/>
      <c r="C32" s="246"/>
      <c r="D32" s="246"/>
      <c r="E32" s="246"/>
      <c r="F32" s="246"/>
      <c r="G32" s="120"/>
      <c r="O32" s="46" t="s">
        <v>114</v>
      </c>
      <c r="P32" s="52"/>
      <c r="Q32" s="44"/>
      <c r="R32" s="189" t="s">
        <v>116</v>
      </c>
      <c r="S32" s="189" t="s">
        <v>309</v>
      </c>
      <c r="T32" s="61" t="s">
        <v>182</v>
      </c>
      <c r="U32" s="131" t="s">
        <v>80</v>
      </c>
      <c r="V32" s="135">
        <v>107766</v>
      </c>
      <c r="W32" s="124"/>
      <c r="AE32" s="46"/>
      <c r="AF32" s="46"/>
      <c r="AG32" s="46"/>
      <c r="AH32" s="46"/>
      <c r="AI32" s="46"/>
    </row>
    <row r="33" spans="1:35" ht="16.5" customHeight="1">
      <c r="A33" s="242" t="s">
        <v>4</v>
      </c>
      <c r="B33" s="244"/>
      <c r="C33" s="242" t="s">
        <v>5</v>
      </c>
      <c r="D33" s="244"/>
      <c r="E33" s="242" t="s">
        <v>6</v>
      </c>
      <c r="F33" s="243"/>
      <c r="G33" s="120"/>
      <c r="O33" s="52" t="s">
        <v>68</v>
      </c>
      <c r="P33" s="52"/>
      <c r="Q33" s="44"/>
      <c r="R33" s="189" t="s">
        <v>92</v>
      </c>
      <c r="S33" s="189" t="s">
        <v>245</v>
      </c>
      <c r="T33" s="131">
        <v>35</v>
      </c>
      <c r="U33" s="131" t="s">
        <v>86</v>
      </c>
      <c r="V33" s="200">
        <v>136030</v>
      </c>
      <c r="W33" s="124"/>
      <c r="AE33" s="46"/>
      <c r="AF33" s="46"/>
      <c r="AG33" s="46"/>
      <c r="AH33" s="46"/>
      <c r="AI33" s="46"/>
    </row>
    <row r="34" spans="1:35" ht="16.5" customHeight="1">
      <c r="A34" s="32" t="s">
        <v>1</v>
      </c>
      <c r="B34" s="64"/>
      <c r="C34" s="32" t="s">
        <v>1</v>
      </c>
      <c r="D34" s="64"/>
      <c r="E34" s="32" t="s">
        <v>1</v>
      </c>
      <c r="F34" s="64"/>
      <c r="G34" s="120"/>
      <c r="O34" s="52"/>
      <c r="P34" s="52"/>
      <c r="Q34" s="44"/>
      <c r="R34" s="189" t="s">
        <v>199</v>
      </c>
      <c r="S34" s="189" t="s">
        <v>220</v>
      </c>
      <c r="T34" s="61" t="s">
        <v>182</v>
      </c>
      <c r="U34" s="131" t="s">
        <v>80</v>
      </c>
      <c r="V34" s="135">
        <v>14638</v>
      </c>
      <c r="W34" s="124"/>
      <c r="AE34" s="46"/>
      <c r="AF34" s="46"/>
      <c r="AG34" s="46"/>
      <c r="AH34" s="46"/>
      <c r="AI34" s="46"/>
    </row>
    <row r="35" spans="1:35" ht="16.5" customHeight="1">
      <c r="A35" s="33" t="s">
        <v>2</v>
      </c>
      <c r="B35" s="1"/>
      <c r="C35" s="33" t="s">
        <v>2</v>
      </c>
      <c r="D35" s="1"/>
      <c r="E35" s="33" t="s">
        <v>2</v>
      </c>
      <c r="F35" s="1"/>
      <c r="G35" s="120"/>
      <c r="O35" s="44"/>
      <c r="Q35" s="44"/>
      <c r="R35" s="190" t="s">
        <v>93</v>
      </c>
      <c r="S35" s="190" t="s">
        <v>310</v>
      </c>
      <c r="T35" s="131">
        <v>40</v>
      </c>
      <c r="U35" s="191" t="s">
        <v>87</v>
      </c>
      <c r="V35" s="135">
        <v>133632</v>
      </c>
      <c r="W35" s="124"/>
      <c r="AE35" s="46"/>
      <c r="AF35" s="46"/>
      <c r="AG35" s="46"/>
      <c r="AH35" s="46"/>
      <c r="AI35" s="46"/>
    </row>
    <row r="36" spans="1:35" ht="16.5" customHeight="1">
      <c r="A36" s="33" t="s">
        <v>0</v>
      </c>
      <c r="B36" s="1"/>
      <c r="C36" s="33" t="s">
        <v>0</v>
      </c>
      <c r="D36" s="1"/>
      <c r="E36" s="33" t="s">
        <v>0</v>
      </c>
      <c r="F36" s="1"/>
      <c r="G36" s="120"/>
      <c r="R36" s="193" t="s">
        <v>117</v>
      </c>
      <c r="S36" s="194" t="s">
        <v>246</v>
      </c>
      <c r="T36" s="195" t="s">
        <v>180</v>
      </c>
      <c r="U36" s="196" t="s">
        <v>79</v>
      </c>
      <c r="V36" s="201">
        <v>15796</v>
      </c>
      <c r="W36" s="124"/>
      <c r="AE36" s="46"/>
      <c r="AF36" s="46"/>
      <c r="AG36" s="46"/>
      <c r="AH36" s="46"/>
      <c r="AI36" s="46"/>
    </row>
    <row r="37" spans="1:35" ht="16.5" customHeight="1" thickBot="1">
      <c r="A37" s="34" t="s">
        <v>7</v>
      </c>
      <c r="B37" s="22"/>
      <c r="C37" s="34" t="s">
        <v>7</v>
      </c>
      <c r="D37" s="22"/>
      <c r="E37" s="34" t="s">
        <v>7</v>
      </c>
      <c r="F37" s="22"/>
      <c r="G37" s="120"/>
      <c r="R37" s="189" t="s">
        <v>184</v>
      </c>
      <c r="S37" s="189" t="s">
        <v>247</v>
      </c>
      <c r="T37" s="131">
        <v>35</v>
      </c>
      <c r="U37" s="131" t="s">
        <v>86</v>
      </c>
      <c r="V37" s="200">
        <v>148303</v>
      </c>
      <c r="W37" s="124"/>
      <c r="AE37" s="46"/>
      <c r="AF37" s="46"/>
      <c r="AG37" s="46"/>
      <c r="AH37" s="46"/>
      <c r="AI37" s="46"/>
    </row>
    <row r="38" spans="1:35" ht="16.5" customHeight="1" thickBot="1">
      <c r="A38" s="92"/>
      <c r="B38" s="94"/>
      <c r="C38" s="94"/>
      <c r="D38" s="94"/>
      <c r="E38" s="94"/>
      <c r="F38" s="94"/>
      <c r="G38" s="120"/>
      <c r="R38" s="194" t="s">
        <v>118</v>
      </c>
      <c r="S38" s="194" t="s">
        <v>248</v>
      </c>
      <c r="T38" s="131">
        <v>10</v>
      </c>
      <c r="U38" s="191" t="s">
        <v>83</v>
      </c>
      <c r="V38" s="198" t="s">
        <v>311</v>
      </c>
      <c r="W38" s="124"/>
      <c r="AE38" s="46"/>
      <c r="AF38" s="46"/>
      <c r="AG38" s="46"/>
      <c r="AH38" s="46"/>
      <c r="AI38" s="46"/>
    </row>
    <row r="39" spans="1:35" ht="16.5" customHeight="1" thickBot="1">
      <c r="A39" s="245" t="s">
        <v>38</v>
      </c>
      <c r="B39" s="246"/>
      <c r="C39" s="246"/>
      <c r="D39" s="246"/>
      <c r="E39" s="246"/>
      <c r="F39" s="246"/>
      <c r="G39" s="120"/>
      <c r="R39" s="194" t="s">
        <v>172</v>
      </c>
      <c r="S39" s="194" t="s">
        <v>249</v>
      </c>
      <c r="T39" s="131">
        <v>10</v>
      </c>
      <c r="U39" s="191" t="s">
        <v>83</v>
      </c>
      <c r="V39" s="198" t="s">
        <v>312</v>
      </c>
      <c r="W39" s="124"/>
      <c r="AE39" s="46"/>
      <c r="AF39" s="46"/>
      <c r="AG39" s="46"/>
      <c r="AH39" s="46"/>
      <c r="AI39" s="46"/>
    </row>
    <row r="40" spans="1:35" ht="16.5" customHeight="1">
      <c r="A40" s="242" t="s">
        <v>4</v>
      </c>
      <c r="B40" s="244"/>
      <c r="C40" s="242" t="s">
        <v>5</v>
      </c>
      <c r="D40" s="244"/>
      <c r="E40" s="242" t="s">
        <v>6</v>
      </c>
      <c r="F40" s="243"/>
      <c r="G40" s="120"/>
      <c r="R40" s="194" t="s">
        <v>361</v>
      </c>
      <c r="S40" s="194" t="s">
        <v>362</v>
      </c>
      <c r="T40" s="131">
        <v>40</v>
      </c>
      <c r="U40" s="191" t="s">
        <v>87</v>
      </c>
      <c r="V40" s="198">
        <v>112484</v>
      </c>
      <c r="W40" s="124"/>
      <c r="AE40" s="46"/>
      <c r="AF40" s="46"/>
      <c r="AG40" s="46"/>
      <c r="AH40" s="46"/>
      <c r="AI40" s="46"/>
    </row>
    <row r="41" spans="1:35" ht="16.5" customHeight="1">
      <c r="A41" s="32" t="s">
        <v>1</v>
      </c>
      <c r="B41" s="64"/>
      <c r="C41" s="32" t="s">
        <v>1</v>
      </c>
      <c r="D41" s="64"/>
      <c r="E41" s="32" t="s">
        <v>1</v>
      </c>
      <c r="F41" s="64"/>
      <c r="G41" s="120"/>
      <c r="R41" s="194" t="s">
        <v>342</v>
      </c>
      <c r="S41" s="194" t="s">
        <v>231</v>
      </c>
      <c r="T41" s="210" t="s">
        <v>182</v>
      </c>
      <c r="U41" s="191" t="s">
        <v>80</v>
      </c>
      <c r="V41" s="198" t="s">
        <v>343</v>
      </c>
      <c r="W41" s="124"/>
      <c r="AE41" s="46"/>
      <c r="AF41" s="46"/>
      <c r="AG41" s="46"/>
      <c r="AH41" s="46"/>
      <c r="AI41" s="46"/>
    </row>
    <row r="42" spans="1:35" ht="16.5" customHeight="1">
      <c r="A42" s="33" t="s">
        <v>2</v>
      </c>
      <c r="B42" s="1"/>
      <c r="C42" s="33" t="s">
        <v>2</v>
      </c>
      <c r="D42" s="1"/>
      <c r="E42" s="33" t="s">
        <v>2</v>
      </c>
      <c r="F42" s="1"/>
      <c r="G42" s="120"/>
      <c r="R42" s="189" t="s">
        <v>192</v>
      </c>
      <c r="S42" s="189" t="s">
        <v>224</v>
      </c>
      <c r="T42" s="61" t="s">
        <v>179</v>
      </c>
      <c r="U42" s="131" t="s">
        <v>82</v>
      </c>
      <c r="V42" s="135">
        <v>152593</v>
      </c>
      <c r="W42" s="124"/>
      <c r="AE42" s="46"/>
      <c r="AF42" s="46"/>
      <c r="AG42" s="46"/>
      <c r="AH42" s="46"/>
      <c r="AI42" s="46"/>
    </row>
    <row r="43" spans="1:35" ht="16.5" customHeight="1">
      <c r="A43" s="33" t="s">
        <v>0</v>
      </c>
      <c r="B43" s="1"/>
      <c r="C43" s="33" t="s">
        <v>0</v>
      </c>
      <c r="D43" s="1"/>
      <c r="E43" s="33" t="s">
        <v>0</v>
      </c>
      <c r="F43" s="1"/>
      <c r="G43" s="120"/>
      <c r="R43" s="189" t="s">
        <v>119</v>
      </c>
      <c r="S43" s="189" t="s">
        <v>250</v>
      </c>
      <c r="T43" s="131">
        <v>35</v>
      </c>
      <c r="U43" s="131" t="s">
        <v>86</v>
      </c>
      <c r="V43" s="200">
        <v>112460</v>
      </c>
      <c r="W43" s="124"/>
      <c r="AE43" s="46"/>
      <c r="AF43" s="46"/>
      <c r="AG43" s="46"/>
      <c r="AH43" s="46"/>
      <c r="AI43" s="46"/>
    </row>
    <row r="44" spans="1:35" ht="16.5" customHeight="1" thickBot="1">
      <c r="A44" s="34" t="s">
        <v>7</v>
      </c>
      <c r="B44" s="22"/>
      <c r="C44" s="34" t="s">
        <v>7</v>
      </c>
      <c r="D44" s="22"/>
      <c r="E44" s="34" t="s">
        <v>7</v>
      </c>
      <c r="F44" s="22"/>
      <c r="G44" s="120"/>
      <c r="R44" s="190" t="s">
        <v>200</v>
      </c>
      <c r="S44" s="190" t="s">
        <v>251</v>
      </c>
      <c r="T44" s="131">
        <v>40</v>
      </c>
      <c r="U44" s="191" t="s">
        <v>87</v>
      </c>
      <c r="V44" s="135">
        <v>11908</v>
      </c>
      <c r="W44" s="124"/>
      <c r="AE44" s="46"/>
      <c r="AF44" s="46"/>
      <c r="AG44" s="46"/>
      <c r="AH44" s="46"/>
      <c r="AI44" s="46"/>
    </row>
    <row r="45" spans="1:35" ht="16.5" customHeight="1" thickBot="1">
      <c r="A45" s="92"/>
      <c r="B45" s="94"/>
      <c r="C45" s="94"/>
      <c r="D45" s="94"/>
      <c r="E45" s="94"/>
      <c r="F45" s="94"/>
      <c r="G45" s="120"/>
      <c r="R45" s="189" t="s">
        <v>120</v>
      </c>
      <c r="S45" s="189" t="s">
        <v>252</v>
      </c>
      <c r="T45" s="61" t="s">
        <v>179</v>
      </c>
      <c r="U45" s="131" t="s">
        <v>82</v>
      </c>
      <c r="V45" s="135">
        <v>122563</v>
      </c>
      <c r="W45" s="124"/>
      <c r="AE45" s="46"/>
      <c r="AF45" s="46"/>
      <c r="AG45" s="46"/>
      <c r="AH45" s="46"/>
      <c r="AI45" s="46"/>
    </row>
    <row r="46" spans="1:35" ht="16.5" customHeight="1" thickBot="1">
      <c r="A46" s="245" t="s">
        <v>39</v>
      </c>
      <c r="B46" s="246"/>
      <c r="C46" s="246"/>
      <c r="D46" s="246"/>
      <c r="E46" s="246"/>
      <c r="F46" s="246"/>
      <c r="G46" s="120"/>
      <c r="R46" s="189" t="s">
        <v>221</v>
      </c>
      <c r="S46" s="189" t="s">
        <v>222</v>
      </c>
      <c r="T46" s="61" t="s">
        <v>182</v>
      </c>
      <c r="U46" s="131" t="s">
        <v>80</v>
      </c>
      <c r="V46" s="192">
        <v>158097</v>
      </c>
      <c r="W46" s="124"/>
      <c r="AE46" s="46"/>
      <c r="AF46" s="46"/>
      <c r="AG46" s="46"/>
      <c r="AH46" s="46"/>
      <c r="AI46" s="46"/>
    </row>
    <row r="47" spans="1:35" ht="16.5" customHeight="1">
      <c r="A47" s="242" t="s">
        <v>4</v>
      </c>
      <c r="B47" s="244"/>
      <c r="C47" s="242" t="s">
        <v>5</v>
      </c>
      <c r="D47" s="244"/>
      <c r="E47" s="242" t="s">
        <v>6</v>
      </c>
      <c r="F47" s="243"/>
      <c r="G47" s="120"/>
      <c r="R47" s="189" t="s">
        <v>313</v>
      </c>
      <c r="S47" s="189" t="s">
        <v>298</v>
      </c>
      <c r="T47" s="61" t="s">
        <v>182</v>
      </c>
      <c r="U47" s="131" t="s">
        <v>80</v>
      </c>
      <c r="V47" s="192">
        <v>156554</v>
      </c>
      <c r="W47" s="124"/>
      <c r="AE47" s="46"/>
      <c r="AF47" s="46"/>
      <c r="AG47" s="46"/>
      <c r="AH47" s="46"/>
      <c r="AI47" s="46"/>
    </row>
    <row r="48" spans="1:35" ht="16.5" customHeight="1">
      <c r="A48" s="32" t="s">
        <v>1</v>
      </c>
      <c r="B48" s="64"/>
      <c r="C48" s="32"/>
      <c r="D48" s="64"/>
      <c r="E48" s="32"/>
      <c r="F48" s="64"/>
      <c r="G48" s="120"/>
      <c r="R48" s="189" t="s">
        <v>193</v>
      </c>
      <c r="S48" s="189" t="s">
        <v>253</v>
      </c>
      <c r="T48" s="363" t="s">
        <v>182</v>
      </c>
      <c r="U48" s="131" t="s">
        <v>80</v>
      </c>
      <c r="V48" s="135">
        <v>143279</v>
      </c>
      <c r="W48" s="124"/>
      <c r="AE48" s="46"/>
      <c r="AF48" s="46"/>
      <c r="AG48" s="46"/>
      <c r="AH48" s="46"/>
      <c r="AI48" s="46"/>
    </row>
    <row r="49" spans="1:35" ht="16.5" customHeight="1">
      <c r="A49" s="33" t="s">
        <v>2</v>
      </c>
      <c r="B49" s="65"/>
      <c r="C49" s="33"/>
      <c r="D49" s="65"/>
      <c r="E49" s="33"/>
      <c r="F49" s="174"/>
      <c r="G49" s="120"/>
      <c r="R49" s="193" t="s">
        <v>201</v>
      </c>
      <c r="S49" s="194" t="s">
        <v>254</v>
      </c>
      <c r="T49" s="364" t="s">
        <v>180</v>
      </c>
      <c r="U49" s="196" t="s">
        <v>79</v>
      </c>
      <c r="V49" s="202">
        <v>155702</v>
      </c>
      <c r="W49" s="124"/>
      <c r="AE49" s="46"/>
      <c r="AF49" s="46"/>
      <c r="AG49" s="46"/>
      <c r="AH49" s="46"/>
      <c r="AI49" s="46"/>
    </row>
    <row r="50" spans="1:35" ht="16.5" customHeight="1">
      <c r="A50" s="33" t="s">
        <v>0</v>
      </c>
      <c r="B50" s="66"/>
      <c r="C50" s="33"/>
      <c r="D50" s="66"/>
      <c r="E50" s="33"/>
      <c r="F50" s="66"/>
      <c r="G50" s="120"/>
      <c r="R50" s="189" t="s">
        <v>235</v>
      </c>
      <c r="S50" s="189" t="s">
        <v>224</v>
      </c>
      <c r="T50" s="61" t="s">
        <v>216</v>
      </c>
      <c r="U50" s="131" t="s">
        <v>84</v>
      </c>
      <c r="V50" s="138">
        <v>142249</v>
      </c>
      <c r="W50" s="124"/>
      <c r="AE50" s="46"/>
      <c r="AF50" s="46"/>
      <c r="AG50" s="46"/>
      <c r="AH50" s="46"/>
      <c r="AI50" s="46"/>
    </row>
    <row r="51" spans="1:35" ht="16.5" customHeight="1" thickBot="1">
      <c r="A51" s="34" t="s">
        <v>7</v>
      </c>
      <c r="B51" s="22"/>
      <c r="C51" s="34"/>
      <c r="D51" s="22"/>
      <c r="E51" s="34"/>
      <c r="F51" s="22"/>
      <c r="G51" s="120"/>
      <c r="R51" s="194" t="s">
        <v>255</v>
      </c>
      <c r="S51" s="194" t="s">
        <v>256</v>
      </c>
      <c r="T51" s="131">
        <v>10</v>
      </c>
      <c r="U51" s="191" t="s">
        <v>83</v>
      </c>
      <c r="V51" s="203">
        <v>146267</v>
      </c>
      <c r="W51" s="124"/>
      <c r="AE51" s="46"/>
      <c r="AF51" s="46"/>
      <c r="AG51" s="46"/>
      <c r="AH51" s="46"/>
      <c r="AI51" s="46"/>
    </row>
    <row r="52" spans="1:35" ht="15" customHeight="1" thickBot="1">
      <c r="A52" s="92"/>
      <c r="B52" s="94"/>
      <c r="C52" s="94"/>
      <c r="D52" s="94"/>
      <c r="E52" s="94"/>
      <c r="F52" s="94"/>
      <c r="G52" s="120"/>
      <c r="O52" s="124"/>
      <c r="P52" s="124"/>
      <c r="R52" s="189" t="s">
        <v>94</v>
      </c>
      <c r="S52" s="189" t="s">
        <v>257</v>
      </c>
      <c r="T52" s="131">
        <v>35</v>
      </c>
      <c r="U52" s="131" t="s">
        <v>86</v>
      </c>
      <c r="V52" s="200">
        <v>16154</v>
      </c>
      <c r="W52" s="124"/>
      <c r="AE52" s="46"/>
      <c r="AF52" s="46"/>
      <c r="AG52" s="46"/>
      <c r="AH52" s="46"/>
      <c r="AI52" s="46"/>
    </row>
    <row r="53" spans="1:35" ht="18.75" customHeight="1" thickBot="1">
      <c r="A53" s="245" t="s">
        <v>302</v>
      </c>
      <c r="B53" s="246"/>
      <c r="C53" s="246"/>
      <c r="D53" s="246"/>
      <c r="E53" s="246"/>
      <c r="F53" s="246"/>
      <c r="G53" s="120"/>
      <c r="J53" s="123"/>
      <c r="K53" s="124"/>
      <c r="L53" s="123"/>
      <c r="M53" s="124"/>
      <c r="N53" s="124"/>
      <c r="O53" s="124"/>
      <c r="P53" s="124"/>
      <c r="Q53" s="124"/>
      <c r="R53" s="190" t="s">
        <v>259</v>
      </c>
      <c r="S53" s="190" t="s">
        <v>260</v>
      </c>
      <c r="T53" s="131">
        <v>40</v>
      </c>
      <c r="U53" s="191" t="s">
        <v>87</v>
      </c>
      <c r="V53" s="135">
        <v>152649</v>
      </c>
      <c r="W53" s="124"/>
      <c r="AE53" s="46"/>
      <c r="AF53" s="46"/>
      <c r="AG53" s="46"/>
      <c r="AH53" s="46"/>
      <c r="AI53" s="46"/>
    </row>
    <row r="54" spans="1:35" ht="16.5" customHeight="1">
      <c r="A54" s="242" t="s">
        <v>4</v>
      </c>
      <c r="B54" s="244"/>
      <c r="C54" s="242" t="s">
        <v>5</v>
      </c>
      <c r="D54" s="244"/>
      <c r="E54" s="242" t="s">
        <v>6</v>
      </c>
      <c r="F54" s="243"/>
      <c r="G54" s="120"/>
      <c r="J54" s="123"/>
      <c r="K54" s="124"/>
      <c r="L54" s="123"/>
      <c r="M54" s="124"/>
      <c r="N54" s="124"/>
      <c r="O54" s="124"/>
      <c r="P54" s="124"/>
      <c r="Q54" s="124"/>
      <c r="R54" s="189" t="s">
        <v>95</v>
      </c>
      <c r="S54" s="189" t="s">
        <v>261</v>
      </c>
      <c r="T54" s="131">
        <v>35</v>
      </c>
      <c r="U54" s="131" t="s">
        <v>86</v>
      </c>
      <c r="V54" s="200">
        <v>129879</v>
      </c>
      <c r="W54" s="124"/>
      <c r="AE54" s="46"/>
      <c r="AF54" s="46"/>
      <c r="AG54" s="46"/>
      <c r="AH54" s="46"/>
      <c r="AI54" s="46"/>
    </row>
    <row r="55" spans="1:35" ht="16.5" customHeight="1">
      <c r="A55" s="32" t="s">
        <v>1</v>
      </c>
      <c r="B55" s="64"/>
      <c r="C55" s="32"/>
      <c r="D55" s="64"/>
      <c r="E55" s="32"/>
      <c r="F55" s="143"/>
      <c r="G55" s="120"/>
      <c r="J55" s="123"/>
      <c r="K55" s="124"/>
      <c r="L55" s="123"/>
      <c r="M55" s="124"/>
      <c r="N55" s="124"/>
      <c r="O55" s="124"/>
      <c r="P55" s="124"/>
      <c r="Q55" s="124"/>
      <c r="R55" s="193" t="s">
        <v>173</v>
      </c>
      <c r="S55" s="194" t="s">
        <v>262</v>
      </c>
      <c r="T55" s="195" t="s">
        <v>180</v>
      </c>
      <c r="U55" s="196" t="s">
        <v>79</v>
      </c>
      <c r="V55" s="199">
        <v>142704</v>
      </c>
      <c r="W55" s="124"/>
      <c r="AE55" s="46"/>
      <c r="AF55" s="46"/>
      <c r="AG55" s="46"/>
      <c r="AH55" s="46"/>
      <c r="AI55" s="46"/>
    </row>
    <row r="56" spans="1:35" ht="16.5" customHeight="1">
      <c r="A56" s="33" t="s">
        <v>2</v>
      </c>
      <c r="B56" s="65"/>
      <c r="C56" s="33"/>
      <c r="D56" s="65"/>
      <c r="E56" s="33"/>
      <c r="F56" s="65"/>
      <c r="G56" s="120"/>
      <c r="J56" s="123"/>
      <c r="K56" s="124"/>
      <c r="L56" s="123"/>
      <c r="M56" s="124"/>
      <c r="N56" s="124"/>
      <c r="O56" s="124"/>
      <c r="P56" s="124"/>
      <c r="Q56" s="124"/>
      <c r="R56" s="189" t="s">
        <v>223</v>
      </c>
      <c r="S56" s="189" t="s">
        <v>224</v>
      </c>
      <c r="T56" s="131">
        <v>35</v>
      </c>
      <c r="U56" s="131" t="s">
        <v>86</v>
      </c>
      <c r="V56" s="131">
        <v>156083</v>
      </c>
      <c r="W56" s="124"/>
      <c r="AE56" s="46"/>
      <c r="AF56" s="46"/>
      <c r="AG56" s="46"/>
      <c r="AH56" s="46"/>
      <c r="AI56" s="46"/>
    </row>
    <row r="57" spans="1:35" ht="16.5" customHeight="1">
      <c r="A57" s="33" t="s">
        <v>0</v>
      </c>
      <c r="B57" s="66"/>
      <c r="C57" s="33"/>
      <c r="D57" s="66"/>
      <c r="E57" s="33"/>
      <c r="F57" s="144"/>
      <c r="G57" s="120"/>
      <c r="J57" s="123"/>
      <c r="K57" s="124"/>
      <c r="L57" s="123"/>
      <c r="M57" s="124"/>
      <c r="N57" s="124"/>
      <c r="O57" s="124"/>
      <c r="P57" s="124"/>
      <c r="Q57" s="124"/>
      <c r="R57" s="189" t="s">
        <v>264</v>
      </c>
      <c r="S57" s="189" t="s">
        <v>265</v>
      </c>
      <c r="T57" s="61" t="s">
        <v>181</v>
      </c>
      <c r="U57" s="131" t="s">
        <v>81</v>
      </c>
      <c r="V57" s="135">
        <v>162917</v>
      </c>
      <c r="W57" s="124"/>
      <c r="AE57" s="46"/>
      <c r="AF57" s="46"/>
      <c r="AG57" s="46"/>
      <c r="AH57" s="46"/>
      <c r="AI57" s="46"/>
    </row>
    <row r="58" spans="1:35" ht="24" thickBot="1">
      <c r="A58" s="34" t="s">
        <v>7</v>
      </c>
      <c r="B58" s="22"/>
      <c r="C58" s="34"/>
      <c r="D58" s="22"/>
      <c r="E58" s="34"/>
      <c r="F58" s="140"/>
      <c r="G58" s="121"/>
      <c r="J58" s="123"/>
      <c r="K58" s="124"/>
      <c r="L58" s="123"/>
      <c r="M58" s="124"/>
      <c r="N58" s="124"/>
      <c r="O58" s="124"/>
      <c r="P58" s="124"/>
      <c r="Q58" s="124"/>
      <c r="R58" s="193" t="s">
        <v>314</v>
      </c>
      <c r="S58" s="194" t="s">
        <v>315</v>
      </c>
      <c r="T58" s="195" t="s">
        <v>180</v>
      </c>
      <c r="U58" s="196" t="s">
        <v>79</v>
      </c>
      <c r="V58" s="199">
        <v>145373</v>
      </c>
      <c r="W58" s="124"/>
      <c r="AE58" s="46"/>
      <c r="AF58" s="46"/>
      <c r="AG58" s="46"/>
      <c r="AH58" s="46"/>
      <c r="AI58" s="46"/>
    </row>
    <row r="59" spans="1:35" ht="19.5" customHeight="1" thickBot="1">
      <c r="A59" s="168"/>
      <c r="B59" s="169"/>
      <c r="C59" s="169"/>
      <c r="D59" s="170" t="s">
        <v>364</v>
      </c>
      <c r="E59" s="169"/>
      <c r="F59" s="169"/>
      <c r="G59" s="169"/>
      <c r="J59" s="123"/>
      <c r="K59" s="124"/>
      <c r="L59" s="123"/>
      <c r="M59" s="124"/>
      <c r="N59" s="124"/>
      <c r="O59" s="124"/>
      <c r="P59" s="124"/>
      <c r="Q59" s="124"/>
      <c r="R59" s="189" t="s">
        <v>121</v>
      </c>
      <c r="S59" s="189" t="s">
        <v>211</v>
      </c>
      <c r="T59" s="61" t="s">
        <v>181</v>
      </c>
      <c r="U59" s="131" t="s">
        <v>81</v>
      </c>
      <c r="V59" s="135">
        <v>107336</v>
      </c>
      <c r="W59" s="124"/>
      <c r="AE59" s="46"/>
      <c r="AF59" s="46"/>
      <c r="AG59" s="46"/>
      <c r="AH59" s="46"/>
      <c r="AI59" s="46"/>
    </row>
    <row r="60" spans="1:35" ht="15" hidden="1">
      <c r="A60" s="124"/>
      <c r="B60" s="124"/>
      <c r="C60" s="124"/>
      <c r="D60" s="124"/>
      <c r="E60" s="124"/>
      <c r="F60" s="124"/>
      <c r="G60" s="125"/>
      <c r="J60" s="123"/>
      <c r="K60" s="124"/>
      <c r="L60" s="123"/>
      <c r="M60" s="124"/>
      <c r="N60" s="124"/>
      <c r="O60" s="124"/>
      <c r="P60" s="124"/>
      <c r="Q60" s="124"/>
      <c r="R60" s="189" t="s">
        <v>316</v>
      </c>
      <c r="S60" s="189" t="s">
        <v>225</v>
      </c>
      <c r="T60" s="61" t="s">
        <v>181</v>
      </c>
      <c r="U60" s="131" t="s">
        <v>81</v>
      </c>
      <c r="V60" s="195" t="s">
        <v>317</v>
      </c>
      <c r="W60" s="124"/>
      <c r="AE60" s="46"/>
      <c r="AF60" s="46"/>
      <c r="AG60" s="46"/>
      <c r="AH60" s="46"/>
      <c r="AI60" s="46"/>
    </row>
    <row r="61" spans="1:35" ht="15" hidden="1">
      <c r="A61" s="124"/>
      <c r="B61" s="124"/>
      <c r="C61" s="124"/>
      <c r="D61" s="124"/>
      <c r="E61" s="124"/>
      <c r="F61" s="124"/>
      <c r="G61" s="125"/>
      <c r="J61" s="123"/>
      <c r="K61" s="124"/>
      <c r="L61" s="123"/>
      <c r="M61" s="124"/>
      <c r="N61" s="124"/>
      <c r="O61" s="124"/>
      <c r="P61" s="124"/>
      <c r="Q61" s="124"/>
      <c r="R61" s="189" t="s">
        <v>202</v>
      </c>
      <c r="S61" s="189" t="s">
        <v>266</v>
      </c>
      <c r="T61" s="131">
        <v>32</v>
      </c>
      <c r="U61" s="131" t="s">
        <v>84</v>
      </c>
      <c r="V61" s="135">
        <v>140563</v>
      </c>
      <c r="W61" s="124"/>
      <c r="AE61" s="46"/>
      <c r="AF61" s="46"/>
      <c r="AG61" s="46"/>
      <c r="AH61" s="46"/>
      <c r="AI61" s="46"/>
    </row>
    <row r="62" spans="1:35" ht="15" hidden="1">
      <c r="A62" s="124"/>
      <c r="B62" s="124"/>
      <c r="C62" s="124"/>
      <c r="D62" s="124"/>
      <c r="E62" s="124"/>
      <c r="F62" s="124"/>
      <c r="G62" s="125"/>
      <c r="J62" s="123"/>
      <c r="K62" s="124"/>
      <c r="L62" s="123"/>
      <c r="M62" s="124"/>
      <c r="N62" s="124"/>
      <c r="Q62" s="124"/>
      <c r="R62" s="189" t="s">
        <v>363</v>
      </c>
      <c r="S62" s="189" t="s">
        <v>267</v>
      </c>
      <c r="T62" s="61" t="s">
        <v>179</v>
      </c>
      <c r="U62" s="131" t="s">
        <v>82</v>
      </c>
      <c r="V62" s="135">
        <v>146999</v>
      </c>
      <c r="W62" s="124"/>
      <c r="AE62" s="46"/>
      <c r="AF62" s="46"/>
      <c r="AG62" s="46"/>
      <c r="AH62" s="46"/>
      <c r="AI62" s="46"/>
    </row>
    <row r="63" spans="1:35" ht="15" hidden="1">
      <c r="A63" s="124"/>
      <c r="B63" s="124"/>
      <c r="C63" s="124"/>
      <c r="D63" s="124"/>
      <c r="E63" s="124"/>
      <c r="F63" s="124"/>
      <c r="G63" s="125"/>
      <c r="R63" s="189" t="s">
        <v>226</v>
      </c>
      <c r="S63" s="189" t="s">
        <v>227</v>
      </c>
      <c r="T63" s="61" t="s">
        <v>182</v>
      </c>
      <c r="U63" s="131" t="s">
        <v>80</v>
      </c>
      <c r="V63" s="135">
        <v>12951</v>
      </c>
      <c r="W63" s="124"/>
      <c r="AE63" s="46"/>
      <c r="AF63" s="46"/>
      <c r="AG63" s="46"/>
      <c r="AH63" s="46"/>
      <c r="AI63" s="46"/>
    </row>
    <row r="64" spans="1:35" ht="15" hidden="1">
      <c r="A64" s="124"/>
      <c r="B64" s="124"/>
      <c r="C64" s="124"/>
      <c r="D64" s="124"/>
      <c r="E64" s="124"/>
      <c r="F64" s="124"/>
      <c r="R64" s="194" t="s">
        <v>203</v>
      </c>
      <c r="S64" s="194" t="s">
        <v>318</v>
      </c>
      <c r="T64" s="131">
        <v>10</v>
      </c>
      <c r="U64" s="191" t="s">
        <v>83</v>
      </c>
      <c r="V64" s="203">
        <v>122086</v>
      </c>
      <c r="W64" s="124"/>
      <c r="AE64" s="46"/>
      <c r="AF64" s="46"/>
      <c r="AG64" s="46"/>
      <c r="AH64" s="46"/>
      <c r="AI64" s="46"/>
    </row>
    <row r="65" spans="1:35" ht="15" hidden="1">
      <c r="A65" s="124"/>
      <c r="B65" s="124"/>
      <c r="C65" s="124"/>
      <c r="D65" s="124"/>
      <c r="E65" s="124"/>
      <c r="F65" s="124"/>
      <c r="R65" s="189" t="s">
        <v>96</v>
      </c>
      <c r="S65" s="189" t="s">
        <v>268</v>
      </c>
      <c r="T65" s="61" t="s">
        <v>182</v>
      </c>
      <c r="U65" s="131" t="s">
        <v>80</v>
      </c>
      <c r="V65" s="135">
        <v>135458</v>
      </c>
      <c r="W65" s="124"/>
      <c r="AE65" s="46"/>
      <c r="AF65" s="46"/>
      <c r="AG65" s="46"/>
      <c r="AH65" s="46"/>
      <c r="AI65" s="46"/>
    </row>
    <row r="66" spans="1:35" ht="15" hidden="1">
      <c r="A66" s="124"/>
      <c r="B66" s="124"/>
      <c r="C66" s="124"/>
      <c r="D66" s="124"/>
      <c r="E66" s="124"/>
      <c r="F66" s="124"/>
      <c r="R66" s="189" t="s">
        <v>228</v>
      </c>
      <c r="S66" s="189" t="s">
        <v>229</v>
      </c>
      <c r="T66" s="131">
        <v>35</v>
      </c>
      <c r="U66" s="131" t="s">
        <v>86</v>
      </c>
      <c r="V66" s="131">
        <v>144035</v>
      </c>
      <c r="W66" s="124"/>
      <c r="AE66" s="46"/>
      <c r="AF66" s="46"/>
      <c r="AG66" s="46"/>
      <c r="AH66" s="46"/>
      <c r="AI66" s="46"/>
    </row>
    <row r="67" spans="1:35" ht="15" hidden="1">
      <c r="A67" s="124"/>
      <c r="B67" s="124"/>
      <c r="C67" s="124"/>
      <c r="D67" s="124"/>
      <c r="E67" s="124"/>
      <c r="F67" s="124"/>
      <c r="R67" s="189" t="s">
        <v>174</v>
      </c>
      <c r="S67" s="189" t="s">
        <v>269</v>
      </c>
      <c r="T67" s="61" t="s">
        <v>181</v>
      </c>
      <c r="U67" s="131" t="s">
        <v>81</v>
      </c>
      <c r="V67" s="135">
        <v>149951</v>
      </c>
      <c r="W67" s="124"/>
      <c r="AE67" s="46"/>
      <c r="AF67" s="46"/>
      <c r="AG67" s="46"/>
      <c r="AH67" s="46"/>
      <c r="AI67" s="46"/>
    </row>
    <row r="68" spans="1:35" ht="15" hidden="1">
      <c r="A68" s="124"/>
      <c r="B68" s="124"/>
      <c r="C68" s="124"/>
      <c r="D68" s="124"/>
      <c r="E68" s="124"/>
      <c r="F68" s="124"/>
      <c r="R68" s="136" t="s">
        <v>97</v>
      </c>
      <c r="S68" s="136" t="s">
        <v>253</v>
      </c>
      <c r="T68" s="131">
        <v>35</v>
      </c>
      <c r="U68" s="131" t="s">
        <v>86</v>
      </c>
      <c r="V68" s="204">
        <v>139528</v>
      </c>
      <c r="W68" s="124"/>
      <c r="AE68" s="46"/>
      <c r="AF68" s="46"/>
      <c r="AG68" s="46"/>
      <c r="AH68" s="46"/>
      <c r="AI68" s="46"/>
    </row>
    <row r="69" spans="1:35" ht="15" hidden="1">
      <c r="A69" s="124"/>
      <c r="B69" s="124"/>
      <c r="C69" s="124"/>
      <c r="D69" s="124"/>
      <c r="E69" s="124"/>
      <c r="F69" s="124"/>
      <c r="R69" s="189" t="s">
        <v>204</v>
      </c>
      <c r="S69" s="189" t="s">
        <v>246</v>
      </c>
      <c r="T69" s="131">
        <v>33</v>
      </c>
      <c r="U69" s="131" t="s">
        <v>85</v>
      </c>
      <c r="V69" s="205">
        <v>129878</v>
      </c>
      <c r="W69" s="124"/>
      <c r="AE69" s="46"/>
      <c r="AF69" s="46"/>
      <c r="AG69" s="46"/>
      <c r="AH69" s="46"/>
      <c r="AI69" s="46"/>
    </row>
    <row r="70" spans="1:35" ht="15" hidden="1">
      <c r="A70" s="113"/>
      <c r="B70" s="113"/>
      <c r="C70" s="113"/>
      <c r="D70" s="113"/>
      <c r="E70" s="113"/>
      <c r="F70" s="113"/>
      <c r="R70" s="206" t="s">
        <v>319</v>
      </c>
      <c r="S70" s="206" t="s">
        <v>253</v>
      </c>
      <c r="T70" s="131">
        <v>40</v>
      </c>
      <c r="U70" s="207" t="s">
        <v>87</v>
      </c>
      <c r="V70" s="229">
        <v>165889</v>
      </c>
      <c r="W70" s="124"/>
      <c r="AE70" s="46"/>
      <c r="AF70" s="46"/>
      <c r="AG70" s="46"/>
      <c r="AH70" s="46"/>
      <c r="AI70" s="46"/>
    </row>
    <row r="71" spans="1:35" ht="15" hidden="1">
      <c r="A71" s="113"/>
      <c r="B71" s="113"/>
      <c r="C71" s="113"/>
      <c r="D71" s="113"/>
      <c r="E71" s="113"/>
      <c r="F71" s="113"/>
      <c r="R71" s="189" t="s">
        <v>230</v>
      </c>
      <c r="S71" s="189" t="s">
        <v>231</v>
      </c>
      <c r="T71" s="131">
        <v>35</v>
      </c>
      <c r="U71" s="131" t="s">
        <v>86</v>
      </c>
      <c r="V71" s="204">
        <v>159612</v>
      </c>
      <c r="W71" s="124"/>
      <c r="AE71" s="46"/>
      <c r="AF71" s="46"/>
      <c r="AG71" s="46"/>
      <c r="AH71" s="46"/>
      <c r="AI71" s="46"/>
    </row>
    <row r="72" spans="1:35" ht="15" hidden="1">
      <c r="A72" s="113"/>
      <c r="B72" s="113"/>
      <c r="C72" s="113"/>
      <c r="D72" s="113"/>
      <c r="E72" s="113"/>
      <c r="F72" s="113"/>
      <c r="R72" s="189" t="s">
        <v>130</v>
      </c>
      <c r="S72" s="189" t="s">
        <v>224</v>
      </c>
      <c r="T72" s="61" t="s">
        <v>181</v>
      </c>
      <c r="U72" s="131" t="s">
        <v>81</v>
      </c>
      <c r="V72" s="205">
        <v>146947</v>
      </c>
      <c r="W72" s="124"/>
      <c r="AE72" s="46"/>
      <c r="AF72" s="46"/>
      <c r="AG72" s="46"/>
      <c r="AH72" s="46"/>
      <c r="AI72" s="46"/>
    </row>
    <row r="73" spans="1:35" ht="15" hidden="1">
      <c r="A73" s="113"/>
      <c r="B73" s="113"/>
      <c r="C73" s="113"/>
      <c r="D73" s="113"/>
      <c r="E73" s="113"/>
      <c r="F73" s="113"/>
      <c r="R73" s="189" t="s">
        <v>98</v>
      </c>
      <c r="S73" s="189" t="s">
        <v>269</v>
      </c>
      <c r="T73" s="131">
        <v>33</v>
      </c>
      <c r="U73" s="131" t="s">
        <v>85</v>
      </c>
      <c r="V73" s="205">
        <v>16064</v>
      </c>
      <c r="W73" s="124"/>
      <c r="AE73" s="46"/>
      <c r="AF73" s="46"/>
      <c r="AG73" s="46"/>
      <c r="AH73" s="46"/>
      <c r="AI73" s="46"/>
    </row>
    <row r="74" spans="1:35" ht="15" hidden="1">
      <c r="A74" s="113"/>
      <c r="B74" s="113"/>
      <c r="C74" s="113"/>
      <c r="D74" s="113"/>
      <c r="E74" s="113"/>
      <c r="F74" s="113"/>
      <c r="R74" s="189" t="s">
        <v>270</v>
      </c>
      <c r="S74" s="189" t="s">
        <v>225</v>
      </c>
      <c r="T74" s="131">
        <v>32</v>
      </c>
      <c r="U74" s="131" t="s">
        <v>84</v>
      </c>
      <c r="V74" s="205">
        <v>162697</v>
      </c>
      <c r="W74" s="124"/>
      <c r="AE74" s="46"/>
      <c r="AF74" s="46"/>
      <c r="AG74" s="46"/>
      <c r="AH74" s="46"/>
      <c r="AI74" s="46"/>
    </row>
    <row r="75" spans="1:35" ht="15" hidden="1">
      <c r="A75" s="113"/>
      <c r="B75" s="113"/>
      <c r="C75" s="113"/>
      <c r="D75" s="113"/>
      <c r="E75" s="113"/>
      <c r="F75" s="113"/>
      <c r="R75" s="189" t="s">
        <v>99</v>
      </c>
      <c r="S75" s="189" t="s">
        <v>254</v>
      </c>
      <c r="T75" s="131">
        <v>32</v>
      </c>
      <c r="U75" s="131" t="s">
        <v>84</v>
      </c>
      <c r="V75" s="205">
        <v>126053</v>
      </c>
      <c r="W75" s="124"/>
      <c r="AE75" s="46"/>
      <c r="AF75" s="46"/>
      <c r="AG75" s="46"/>
      <c r="AH75" s="46"/>
      <c r="AI75" s="46"/>
    </row>
    <row r="76" spans="1:35" ht="15" hidden="1">
      <c r="A76" s="113"/>
      <c r="B76" s="113"/>
      <c r="C76" s="113"/>
      <c r="D76" s="113"/>
      <c r="E76" s="113"/>
      <c r="F76" s="113"/>
      <c r="R76" s="193" t="s">
        <v>300</v>
      </c>
      <c r="S76" s="194" t="s">
        <v>225</v>
      </c>
      <c r="T76" s="195" t="s">
        <v>180</v>
      </c>
      <c r="U76" s="196" t="s">
        <v>79</v>
      </c>
      <c r="V76" s="208">
        <v>160181</v>
      </c>
      <c r="W76" s="124"/>
      <c r="AE76" s="46"/>
      <c r="AF76" s="46"/>
      <c r="AG76" s="46"/>
      <c r="AH76" s="46"/>
      <c r="AI76" s="46"/>
    </row>
    <row r="77" spans="1:35" ht="15" hidden="1">
      <c r="A77" s="113"/>
      <c r="B77" s="113"/>
      <c r="C77" s="113"/>
      <c r="D77" s="113"/>
      <c r="E77" s="113"/>
      <c r="F77" s="113"/>
      <c r="R77" s="136" t="s">
        <v>271</v>
      </c>
      <c r="S77" s="136" t="s">
        <v>227</v>
      </c>
      <c r="T77" s="131">
        <v>33</v>
      </c>
      <c r="U77" s="131" t="s">
        <v>85</v>
      </c>
      <c r="V77" s="209">
        <v>160972</v>
      </c>
      <c r="W77" s="124"/>
      <c r="AE77" s="46"/>
      <c r="AF77" s="46"/>
      <c r="AG77" s="46"/>
      <c r="AH77" s="46"/>
      <c r="AI77" s="46"/>
    </row>
    <row r="78" spans="1:35" ht="15" hidden="1">
      <c r="A78" s="113"/>
      <c r="B78" s="113"/>
      <c r="C78" s="113"/>
      <c r="D78" s="113"/>
      <c r="E78" s="113"/>
      <c r="F78" s="113"/>
      <c r="R78" s="213" t="s">
        <v>338</v>
      </c>
      <c r="S78" s="213" t="s">
        <v>246</v>
      </c>
      <c r="T78" s="61" t="s">
        <v>181</v>
      </c>
      <c r="U78" s="131" t="s">
        <v>81</v>
      </c>
      <c r="V78" s="226">
        <v>165809</v>
      </c>
      <c r="W78" s="124"/>
      <c r="AE78" s="46"/>
      <c r="AF78" s="46"/>
      <c r="AG78" s="46"/>
      <c r="AH78" s="46"/>
      <c r="AI78" s="46"/>
    </row>
    <row r="79" spans="1:35" ht="15" hidden="1">
      <c r="A79" s="113"/>
      <c r="B79" s="113"/>
      <c r="C79" s="113"/>
      <c r="D79" s="113"/>
      <c r="E79" s="113"/>
      <c r="F79" s="113"/>
      <c r="R79" s="189" t="s">
        <v>272</v>
      </c>
      <c r="S79" s="189" t="s">
        <v>273</v>
      </c>
      <c r="T79" s="210" t="s">
        <v>179</v>
      </c>
      <c r="U79" s="131" t="s">
        <v>82</v>
      </c>
      <c r="V79" s="209">
        <v>160882</v>
      </c>
      <c r="W79" s="124"/>
      <c r="AE79" s="46"/>
      <c r="AF79" s="46"/>
      <c r="AG79" s="46"/>
      <c r="AH79" s="46"/>
      <c r="AI79" s="46"/>
    </row>
    <row r="80" spans="1:35" ht="15" hidden="1">
      <c r="A80" s="113"/>
      <c r="B80" s="113"/>
      <c r="C80" s="113"/>
      <c r="D80" s="113"/>
      <c r="E80" s="113"/>
      <c r="F80" s="113"/>
      <c r="R80" s="189" t="s">
        <v>274</v>
      </c>
      <c r="S80" s="189" t="s">
        <v>275</v>
      </c>
      <c r="T80" s="210" t="s">
        <v>179</v>
      </c>
      <c r="U80" s="131" t="s">
        <v>82</v>
      </c>
      <c r="V80" s="209">
        <v>147000</v>
      </c>
      <c r="W80" s="124"/>
      <c r="AE80" s="46"/>
      <c r="AF80" s="46"/>
      <c r="AG80" s="46"/>
      <c r="AH80" s="46"/>
      <c r="AI80" s="46"/>
    </row>
    <row r="81" spans="1:35" ht="15" hidden="1">
      <c r="A81" s="113"/>
      <c r="B81" s="113"/>
      <c r="C81" s="113"/>
      <c r="D81" s="113"/>
      <c r="E81" s="113"/>
      <c r="F81" s="113"/>
      <c r="R81" s="193" t="s">
        <v>175</v>
      </c>
      <c r="S81" s="194" t="s">
        <v>320</v>
      </c>
      <c r="T81" s="195" t="s">
        <v>180</v>
      </c>
      <c r="U81" s="196" t="s">
        <v>79</v>
      </c>
      <c r="V81" s="211">
        <v>100870</v>
      </c>
      <c r="W81" s="124"/>
      <c r="AE81" s="46"/>
      <c r="AF81" s="46"/>
      <c r="AG81" s="46"/>
      <c r="AH81" s="46"/>
      <c r="AI81" s="46"/>
    </row>
    <row r="82" spans="1:35" ht="15" hidden="1">
      <c r="A82" s="113"/>
      <c r="B82" s="113"/>
      <c r="C82" s="113"/>
      <c r="D82" s="113"/>
      <c r="E82" s="113"/>
      <c r="F82" s="113"/>
      <c r="R82" s="136" t="s">
        <v>277</v>
      </c>
      <c r="S82" s="136" t="s">
        <v>273</v>
      </c>
      <c r="T82" s="131">
        <v>33</v>
      </c>
      <c r="U82" s="131" t="s">
        <v>85</v>
      </c>
      <c r="V82" s="212">
        <v>163345</v>
      </c>
      <c r="W82" s="124"/>
      <c r="AE82" s="46"/>
      <c r="AF82" s="46"/>
      <c r="AG82" s="46"/>
      <c r="AH82" s="46"/>
      <c r="AI82" s="46"/>
    </row>
    <row r="83" spans="1:35" ht="15" hidden="1">
      <c r="A83" s="113"/>
      <c r="B83" s="113"/>
      <c r="C83" s="113"/>
      <c r="D83" s="113"/>
      <c r="E83" s="113"/>
      <c r="F83" s="113"/>
      <c r="R83" s="189" t="s">
        <v>100</v>
      </c>
      <c r="S83" s="189" t="s">
        <v>224</v>
      </c>
      <c r="T83" s="61" t="s">
        <v>182</v>
      </c>
      <c r="U83" s="131" t="s">
        <v>80</v>
      </c>
      <c r="V83" s="205">
        <v>124121</v>
      </c>
      <c r="W83" s="124"/>
      <c r="AE83" s="46"/>
      <c r="AF83" s="46"/>
      <c r="AG83" s="46"/>
      <c r="AH83" s="46"/>
      <c r="AI83" s="46"/>
    </row>
    <row r="84" spans="1:35" ht="15" hidden="1">
      <c r="A84" s="113"/>
      <c r="B84" s="113"/>
      <c r="C84" s="113"/>
      <c r="D84" s="113"/>
      <c r="E84" s="113"/>
      <c r="F84" s="113"/>
      <c r="R84" s="213" t="s">
        <v>321</v>
      </c>
      <c r="S84" s="213" t="s">
        <v>267</v>
      </c>
      <c r="T84" s="61" t="s">
        <v>182</v>
      </c>
      <c r="U84" s="131" t="s">
        <v>80</v>
      </c>
      <c r="V84" s="212">
        <v>164148</v>
      </c>
      <c r="W84" s="124"/>
      <c r="AE84" s="46"/>
      <c r="AF84" s="46"/>
      <c r="AG84" s="46"/>
      <c r="AH84" s="46"/>
      <c r="AI84" s="46"/>
    </row>
    <row r="85" spans="1:35" ht="15" hidden="1">
      <c r="A85" s="113"/>
      <c r="B85" s="113"/>
      <c r="C85" s="113"/>
      <c r="D85" s="113"/>
      <c r="E85" s="113"/>
      <c r="F85" s="113"/>
      <c r="O85" s="53"/>
      <c r="P85" s="55"/>
      <c r="R85" s="130" t="s">
        <v>101</v>
      </c>
      <c r="S85" s="130" t="s">
        <v>322</v>
      </c>
      <c r="T85" s="214" t="s">
        <v>183</v>
      </c>
      <c r="U85" s="214" t="s">
        <v>86</v>
      </c>
      <c r="V85" s="200">
        <v>143533</v>
      </c>
      <c r="W85" s="124"/>
      <c r="AE85" s="46"/>
      <c r="AF85" s="46"/>
      <c r="AG85" s="46"/>
      <c r="AH85" s="46"/>
      <c r="AI85" s="46"/>
    </row>
    <row r="86" spans="1:35" ht="15" hidden="1">
      <c r="A86" s="113"/>
      <c r="B86" s="113"/>
      <c r="C86" s="113"/>
      <c r="D86" s="113"/>
      <c r="E86" s="113"/>
      <c r="F86" s="113"/>
      <c r="O86" s="53"/>
      <c r="P86" s="55"/>
      <c r="Q86" s="44"/>
      <c r="R86" s="189" t="s">
        <v>205</v>
      </c>
      <c r="S86" s="189" t="s">
        <v>323</v>
      </c>
      <c r="T86" s="131">
        <v>35</v>
      </c>
      <c r="U86" s="214" t="s">
        <v>86</v>
      </c>
      <c r="V86" s="215">
        <v>153303</v>
      </c>
      <c r="W86" s="124"/>
      <c r="AE86" s="46"/>
      <c r="AF86" s="46"/>
      <c r="AG86" s="46"/>
      <c r="AH86" s="46"/>
      <c r="AI86" s="46"/>
    </row>
    <row r="87" spans="1:35" ht="15" hidden="1">
      <c r="A87" s="113"/>
      <c r="B87" s="113"/>
      <c r="C87" s="113"/>
      <c r="D87" s="113"/>
      <c r="E87" s="113"/>
      <c r="F87" s="113"/>
      <c r="O87" s="53"/>
      <c r="P87" s="55"/>
      <c r="Q87" s="44"/>
      <c r="R87" s="193" t="s">
        <v>176</v>
      </c>
      <c r="S87" s="194" t="s">
        <v>269</v>
      </c>
      <c r="T87" s="195" t="s">
        <v>180</v>
      </c>
      <c r="U87" s="196" t="s">
        <v>79</v>
      </c>
      <c r="V87" s="199">
        <v>107633</v>
      </c>
      <c r="W87" s="124"/>
      <c r="AE87" s="46"/>
      <c r="AF87" s="46"/>
      <c r="AG87" s="46"/>
      <c r="AH87" s="46"/>
      <c r="AI87" s="46"/>
    </row>
    <row r="88" spans="1:35" ht="15" hidden="1">
      <c r="A88" s="113"/>
      <c r="B88" s="113"/>
      <c r="C88" s="113"/>
      <c r="D88" s="113"/>
      <c r="E88" s="113"/>
      <c r="F88" s="113"/>
      <c r="O88" s="53"/>
      <c r="P88" s="55"/>
      <c r="Q88" s="44"/>
      <c r="R88" s="189" t="s">
        <v>102</v>
      </c>
      <c r="S88" s="189" t="s">
        <v>229</v>
      </c>
      <c r="T88" s="131">
        <v>35</v>
      </c>
      <c r="U88" s="131" t="s">
        <v>86</v>
      </c>
      <c r="V88" s="200">
        <v>137714</v>
      </c>
      <c r="W88" s="124"/>
      <c r="AE88" s="46"/>
      <c r="AF88" s="46"/>
      <c r="AG88" s="46"/>
      <c r="AH88" s="46"/>
      <c r="AI88" s="46"/>
    </row>
    <row r="89" spans="1:35" ht="15" hidden="1">
      <c r="A89" s="113"/>
      <c r="B89" s="113"/>
      <c r="C89" s="113"/>
      <c r="D89" s="113"/>
      <c r="E89" s="113"/>
      <c r="F89" s="113"/>
      <c r="O89" s="53"/>
      <c r="P89" s="55"/>
      <c r="Q89" s="44"/>
      <c r="R89" s="190" t="s">
        <v>102</v>
      </c>
      <c r="S89" s="190" t="s">
        <v>278</v>
      </c>
      <c r="T89" s="131">
        <v>40</v>
      </c>
      <c r="U89" s="191" t="s">
        <v>87</v>
      </c>
      <c r="V89" s="138">
        <v>150176</v>
      </c>
      <c r="W89" s="124"/>
      <c r="AE89" s="46"/>
      <c r="AF89" s="46"/>
      <c r="AG89" s="46"/>
      <c r="AH89" s="46"/>
      <c r="AI89" s="46"/>
    </row>
    <row r="90" spans="1:35" ht="15" hidden="1">
      <c r="A90" s="113"/>
      <c r="B90" s="113"/>
      <c r="C90" s="113"/>
      <c r="D90" s="113"/>
      <c r="E90" s="113"/>
      <c r="F90" s="113"/>
      <c r="O90" s="53"/>
      <c r="P90" s="55"/>
      <c r="Q90" s="44"/>
      <c r="R90" s="189" t="s">
        <v>103</v>
      </c>
      <c r="S90" s="189" t="s">
        <v>279</v>
      </c>
      <c r="T90" s="131">
        <v>33</v>
      </c>
      <c r="U90" s="131" t="s">
        <v>85</v>
      </c>
      <c r="V90" s="135">
        <v>137708</v>
      </c>
      <c r="W90" s="124"/>
      <c r="AE90" s="46"/>
      <c r="AF90" s="46"/>
      <c r="AG90" s="46"/>
      <c r="AH90" s="46"/>
      <c r="AI90" s="46"/>
    </row>
    <row r="91" spans="15:35" ht="15" hidden="1">
      <c r="O91" s="53"/>
      <c r="P91" s="55"/>
      <c r="Q91" s="44"/>
      <c r="R91" s="137" t="s">
        <v>206</v>
      </c>
      <c r="S91" s="137" t="s">
        <v>280</v>
      </c>
      <c r="T91" s="131">
        <v>40</v>
      </c>
      <c r="U91" s="191" t="s">
        <v>87</v>
      </c>
      <c r="V91" s="138">
        <v>156124</v>
      </c>
      <c r="W91" s="124"/>
      <c r="AE91" s="46"/>
      <c r="AF91" s="46"/>
      <c r="AG91" s="46"/>
      <c r="AH91" s="46"/>
      <c r="AI91" s="46"/>
    </row>
    <row r="92" spans="15:35" ht="15" hidden="1">
      <c r="O92" s="53"/>
      <c r="P92" s="55"/>
      <c r="Q92" s="44"/>
      <c r="R92" s="216" t="s">
        <v>104</v>
      </c>
      <c r="S92" s="216" t="s">
        <v>263</v>
      </c>
      <c r="T92" s="131">
        <v>40</v>
      </c>
      <c r="U92" s="191" t="s">
        <v>87</v>
      </c>
      <c r="V92" s="135">
        <v>139455</v>
      </c>
      <c r="W92" s="124"/>
      <c r="AE92" s="46"/>
      <c r="AF92" s="46"/>
      <c r="AG92" s="46"/>
      <c r="AH92" s="46"/>
      <c r="AI92" s="46"/>
    </row>
    <row r="93" spans="15:35" ht="15" hidden="1">
      <c r="O93" s="53"/>
      <c r="P93" s="55"/>
      <c r="Q93" s="44"/>
      <c r="R93" s="189" t="s">
        <v>209</v>
      </c>
      <c r="S93" s="189" t="s">
        <v>281</v>
      </c>
      <c r="T93" s="61" t="s">
        <v>181</v>
      </c>
      <c r="U93" s="131" t="s">
        <v>81</v>
      </c>
      <c r="V93" s="135">
        <v>142700</v>
      </c>
      <c r="W93" s="124"/>
      <c r="AE93" s="46"/>
      <c r="AF93" s="46"/>
      <c r="AG93" s="46"/>
      <c r="AH93" s="46"/>
      <c r="AI93" s="46"/>
    </row>
    <row r="94" spans="15:35" ht="15" hidden="1">
      <c r="O94" s="53"/>
      <c r="P94" s="55"/>
      <c r="Q94" s="44"/>
      <c r="R94" s="190" t="s">
        <v>122</v>
      </c>
      <c r="S94" s="190" t="s">
        <v>324</v>
      </c>
      <c r="T94" s="131">
        <v>40</v>
      </c>
      <c r="U94" s="191" t="s">
        <v>87</v>
      </c>
      <c r="V94" s="135">
        <v>127300</v>
      </c>
      <c r="W94" s="124"/>
      <c r="AE94" s="46"/>
      <c r="AF94" s="46"/>
      <c r="AG94" s="46"/>
      <c r="AH94" s="46"/>
      <c r="AI94" s="46"/>
    </row>
    <row r="95" spans="15:35" ht="15" hidden="1">
      <c r="O95" s="53"/>
      <c r="P95" s="55"/>
      <c r="Q95" s="44"/>
      <c r="R95" s="189" t="s">
        <v>105</v>
      </c>
      <c r="S95" s="189" t="s">
        <v>282</v>
      </c>
      <c r="T95" s="61" t="s">
        <v>182</v>
      </c>
      <c r="U95" s="131" t="s">
        <v>80</v>
      </c>
      <c r="V95" s="135">
        <v>135452</v>
      </c>
      <c r="W95" s="124"/>
      <c r="AE95" s="46"/>
      <c r="AF95" s="46"/>
      <c r="AG95" s="46"/>
      <c r="AH95" s="46"/>
      <c r="AI95" s="46"/>
    </row>
    <row r="96" spans="15:35" ht="15" hidden="1">
      <c r="O96" s="53"/>
      <c r="P96" s="55"/>
      <c r="Q96" s="44"/>
      <c r="R96" s="213" t="s">
        <v>345</v>
      </c>
      <c r="S96" s="213" t="s">
        <v>346</v>
      </c>
      <c r="T96" s="61" t="s">
        <v>181</v>
      </c>
      <c r="U96" s="131" t="s">
        <v>81</v>
      </c>
      <c r="V96" s="226">
        <v>165810</v>
      </c>
      <c r="W96" s="124"/>
      <c r="AE96" s="46"/>
      <c r="AF96" s="46"/>
      <c r="AG96" s="46"/>
      <c r="AH96" s="46"/>
      <c r="AI96" s="46"/>
    </row>
    <row r="97" spans="15:35" ht="15" hidden="1">
      <c r="O97" s="53"/>
      <c r="P97" s="55"/>
      <c r="Q97" s="44"/>
      <c r="R97" s="189" t="s">
        <v>131</v>
      </c>
      <c r="S97" s="189" t="s">
        <v>211</v>
      </c>
      <c r="T97" s="61" t="s">
        <v>181</v>
      </c>
      <c r="U97" s="131" t="s">
        <v>81</v>
      </c>
      <c r="V97" s="135">
        <v>146949</v>
      </c>
      <c r="W97" s="124"/>
      <c r="AE97" s="46"/>
      <c r="AF97" s="46"/>
      <c r="AG97" s="46"/>
      <c r="AH97" s="46"/>
      <c r="AI97" s="46"/>
    </row>
    <row r="98" spans="15:35" ht="15" hidden="1">
      <c r="O98" s="53"/>
      <c r="P98" s="55"/>
      <c r="Q98" s="44"/>
      <c r="R98" s="189" t="s">
        <v>283</v>
      </c>
      <c r="S98" s="189" t="s">
        <v>284</v>
      </c>
      <c r="T98" s="61" t="s">
        <v>216</v>
      </c>
      <c r="U98" s="131" t="s">
        <v>84</v>
      </c>
      <c r="V98" s="135">
        <v>162698</v>
      </c>
      <c r="W98" s="124"/>
      <c r="AE98" s="46"/>
      <c r="AF98" s="46"/>
      <c r="AG98" s="46"/>
      <c r="AH98" s="46"/>
      <c r="AI98" s="46"/>
    </row>
    <row r="99" spans="15:35" ht="15" hidden="1">
      <c r="O99" s="53"/>
      <c r="P99" s="55"/>
      <c r="Q99" s="44"/>
      <c r="R99" s="213" t="s">
        <v>325</v>
      </c>
      <c r="S99" s="213" t="s">
        <v>326</v>
      </c>
      <c r="T99" s="61" t="s">
        <v>182</v>
      </c>
      <c r="U99" s="131" t="s">
        <v>80</v>
      </c>
      <c r="V99" s="131">
        <v>163164</v>
      </c>
      <c r="W99" s="124"/>
      <c r="AE99" s="46"/>
      <c r="AF99" s="46"/>
      <c r="AG99" s="46"/>
      <c r="AH99" s="46"/>
      <c r="AI99" s="46"/>
    </row>
    <row r="100" spans="15:35" ht="15" hidden="1">
      <c r="O100" s="53"/>
      <c r="P100" s="55"/>
      <c r="Q100" s="44"/>
      <c r="R100" s="189" t="s">
        <v>106</v>
      </c>
      <c r="S100" s="189" t="s">
        <v>219</v>
      </c>
      <c r="T100" s="131">
        <v>35</v>
      </c>
      <c r="U100" s="131" t="s">
        <v>86</v>
      </c>
      <c r="V100" s="200">
        <v>15732</v>
      </c>
      <c r="W100" s="124"/>
      <c r="AE100" s="46"/>
      <c r="AF100" s="46"/>
      <c r="AG100" s="46"/>
      <c r="AH100" s="46"/>
      <c r="AI100" s="46"/>
    </row>
    <row r="101" spans="15:35" ht="15" hidden="1">
      <c r="O101" s="53"/>
      <c r="P101" s="55"/>
      <c r="Q101" s="44"/>
      <c r="R101" s="190" t="s">
        <v>301</v>
      </c>
      <c r="S101" s="190" t="s">
        <v>250</v>
      </c>
      <c r="T101" s="131">
        <v>40</v>
      </c>
      <c r="U101" s="191" t="s">
        <v>87</v>
      </c>
      <c r="V101" s="135">
        <v>15957</v>
      </c>
      <c r="W101" s="124"/>
      <c r="AE101" s="46"/>
      <c r="AF101" s="46"/>
      <c r="AG101" s="46"/>
      <c r="AH101" s="46"/>
      <c r="AI101" s="46"/>
    </row>
    <row r="102" spans="17:35" ht="15" hidden="1">
      <c r="Q102" s="44"/>
      <c r="R102" s="213" t="s">
        <v>301</v>
      </c>
      <c r="S102" s="213" t="s">
        <v>219</v>
      </c>
      <c r="T102" s="61" t="s">
        <v>182</v>
      </c>
      <c r="U102" s="131" t="s">
        <v>80</v>
      </c>
      <c r="V102" s="131">
        <v>163316</v>
      </c>
      <c r="W102" s="124"/>
      <c r="AE102" s="46"/>
      <c r="AF102" s="46"/>
      <c r="AG102" s="46"/>
      <c r="AH102" s="46"/>
      <c r="AI102" s="46"/>
    </row>
    <row r="103" spans="18:35" ht="15" hidden="1">
      <c r="R103" s="189" t="s">
        <v>107</v>
      </c>
      <c r="S103" s="189" t="s">
        <v>234</v>
      </c>
      <c r="T103" s="131">
        <v>35</v>
      </c>
      <c r="U103" s="131" t="s">
        <v>86</v>
      </c>
      <c r="V103" s="200">
        <v>141637</v>
      </c>
      <c r="W103" s="124"/>
      <c r="AE103" s="46"/>
      <c r="AF103" s="46"/>
      <c r="AG103" s="46"/>
      <c r="AH103" s="46"/>
      <c r="AI103" s="46"/>
    </row>
    <row r="104" spans="18:35" ht="15" hidden="1">
      <c r="R104" s="189" t="s">
        <v>327</v>
      </c>
      <c r="S104" s="189" t="s">
        <v>328</v>
      </c>
      <c r="T104" s="131">
        <v>35</v>
      </c>
      <c r="U104" s="131" t="s">
        <v>86</v>
      </c>
      <c r="V104" s="217" t="s">
        <v>329</v>
      </c>
      <c r="W104" s="124"/>
      <c r="AE104" s="46"/>
      <c r="AF104" s="46"/>
      <c r="AG104" s="46"/>
      <c r="AH104" s="46"/>
      <c r="AI104" s="46"/>
    </row>
    <row r="105" spans="18:35" ht="15" hidden="1">
      <c r="R105" s="194" t="s">
        <v>194</v>
      </c>
      <c r="S105" s="194" t="s">
        <v>219</v>
      </c>
      <c r="T105" s="131">
        <v>10</v>
      </c>
      <c r="U105" s="191" t="s">
        <v>83</v>
      </c>
      <c r="V105" s="203">
        <v>150870</v>
      </c>
      <c r="W105" s="124"/>
      <c r="AE105" s="46"/>
      <c r="AF105" s="46"/>
      <c r="AG105" s="46"/>
      <c r="AH105" s="46"/>
      <c r="AI105" s="46"/>
    </row>
    <row r="106" spans="18:35" ht="15" hidden="1">
      <c r="R106" s="218" t="s">
        <v>285</v>
      </c>
      <c r="S106" s="219" t="s">
        <v>286</v>
      </c>
      <c r="T106" s="220" t="s">
        <v>180</v>
      </c>
      <c r="U106" s="221" t="s">
        <v>79</v>
      </c>
      <c r="V106" s="222">
        <v>159910</v>
      </c>
      <c r="W106" s="124"/>
      <c r="AE106" s="46"/>
      <c r="AF106" s="46"/>
      <c r="AG106" s="46"/>
      <c r="AH106" s="46"/>
      <c r="AI106" s="46"/>
    </row>
    <row r="107" spans="18:35" ht="15.75" hidden="1" thickBot="1">
      <c r="R107" s="189" t="s">
        <v>287</v>
      </c>
      <c r="S107" s="189" t="s">
        <v>288</v>
      </c>
      <c r="T107" s="61" t="s">
        <v>181</v>
      </c>
      <c r="U107" s="131" t="s">
        <v>81</v>
      </c>
      <c r="V107" s="135">
        <v>147149</v>
      </c>
      <c r="W107" s="124"/>
      <c r="AE107" s="46"/>
      <c r="AF107" s="46"/>
      <c r="AG107" s="46"/>
      <c r="AH107" s="46"/>
      <c r="AI107" s="46"/>
    </row>
    <row r="108" spans="1:35" ht="15.75" hidden="1" thickBot="1">
      <c r="A108" s="58"/>
      <c r="B108" s="59"/>
      <c r="R108" s="189" t="s">
        <v>132</v>
      </c>
      <c r="S108" s="189" t="s">
        <v>289</v>
      </c>
      <c r="T108" s="61" t="s">
        <v>181</v>
      </c>
      <c r="U108" s="131" t="s">
        <v>81</v>
      </c>
      <c r="V108" s="135">
        <v>146950</v>
      </c>
      <c r="W108" s="124"/>
      <c r="AE108" s="46"/>
      <c r="AF108" s="46"/>
      <c r="AG108" s="46"/>
      <c r="AH108" s="46"/>
      <c r="AI108" s="46"/>
    </row>
    <row r="109" spans="18:35" ht="15" hidden="1">
      <c r="R109" s="190" t="s">
        <v>108</v>
      </c>
      <c r="S109" s="190" t="s">
        <v>290</v>
      </c>
      <c r="T109" s="131">
        <v>40</v>
      </c>
      <c r="U109" s="191" t="s">
        <v>87</v>
      </c>
      <c r="V109" s="135">
        <v>142710</v>
      </c>
      <c r="W109" s="124"/>
      <c r="AE109" s="46"/>
      <c r="AF109" s="46"/>
      <c r="AG109" s="46"/>
      <c r="AH109" s="46"/>
      <c r="AI109" s="46"/>
    </row>
    <row r="110" spans="18:35" ht="15" hidden="1">
      <c r="R110" s="189" t="s">
        <v>177</v>
      </c>
      <c r="S110" s="189" t="s">
        <v>225</v>
      </c>
      <c r="T110" s="131">
        <v>35</v>
      </c>
      <c r="U110" s="131" t="s">
        <v>86</v>
      </c>
      <c r="V110" s="200">
        <v>111359</v>
      </c>
      <c r="W110" s="124"/>
      <c r="AE110" s="46"/>
      <c r="AF110" s="46"/>
      <c r="AG110" s="46"/>
      <c r="AH110" s="46"/>
      <c r="AI110" s="46"/>
    </row>
    <row r="111" spans="18:35" ht="15" hidden="1">
      <c r="R111" s="206" t="s">
        <v>330</v>
      </c>
      <c r="S111" s="206" t="s">
        <v>266</v>
      </c>
      <c r="T111" s="131">
        <v>40</v>
      </c>
      <c r="U111" s="191" t="s">
        <v>87</v>
      </c>
      <c r="V111" s="135">
        <v>153695</v>
      </c>
      <c r="W111" s="124"/>
      <c r="AE111" s="46"/>
      <c r="AF111" s="46"/>
      <c r="AG111" s="46"/>
      <c r="AH111" s="46"/>
      <c r="AI111" s="46"/>
    </row>
    <row r="112" spans="18:35" ht="15" hidden="1">
      <c r="R112" s="206" t="s">
        <v>330</v>
      </c>
      <c r="S112" s="206" t="s">
        <v>339</v>
      </c>
      <c r="T112" s="131">
        <v>40</v>
      </c>
      <c r="U112" s="191" t="s">
        <v>87</v>
      </c>
      <c r="V112" s="226">
        <v>165890</v>
      </c>
      <c r="W112" s="124"/>
      <c r="AE112" s="46"/>
      <c r="AF112" s="46"/>
      <c r="AG112" s="46"/>
      <c r="AH112" s="46"/>
      <c r="AI112" s="46"/>
    </row>
    <row r="113" spans="18:35" ht="15" hidden="1">
      <c r="R113" s="190" t="s">
        <v>347</v>
      </c>
      <c r="S113" s="190" t="s">
        <v>348</v>
      </c>
      <c r="T113" s="210" t="s">
        <v>179</v>
      </c>
      <c r="U113" s="191" t="s">
        <v>82</v>
      </c>
      <c r="V113" s="196">
        <v>147001</v>
      </c>
      <c r="W113" s="124"/>
      <c r="AE113" s="46"/>
      <c r="AF113" s="46"/>
      <c r="AG113" s="46"/>
      <c r="AH113" s="46"/>
      <c r="AI113" s="46"/>
    </row>
    <row r="114" spans="18:35" ht="15" hidden="1">
      <c r="R114" s="189" t="s">
        <v>109</v>
      </c>
      <c r="S114" s="189" t="s">
        <v>269</v>
      </c>
      <c r="T114" s="61" t="s">
        <v>181</v>
      </c>
      <c r="U114" s="131" t="s">
        <v>81</v>
      </c>
      <c r="V114" s="195" t="s">
        <v>331</v>
      </c>
      <c r="W114" s="124"/>
      <c r="AE114" s="46"/>
      <c r="AF114" s="46"/>
      <c r="AG114" s="46"/>
      <c r="AH114" s="46"/>
      <c r="AI114" s="46"/>
    </row>
    <row r="115" spans="18:35" ht="15" hidden="1">
      <c r="R115" s="189" t="s">
        <v>109</v>
      </c>
      <c r="S115" s="189" t="s">
        <v>276</v>
      </c>
      <c r="T115" s="61" t="s">
        <v>179</v>
      </c>
      <c r="U115" s="131" t="s">
        <v>82</v>
      </c>
      <c r="V115" s="135">
        <v>147074</v>
      </c>
      <c r="W115" s="124"/>
      <c r="AE115" s="46"/>
      <c r="AF115" s="46"/>
      <c r="AG115" s="46"/>
      <c r="AH115" s="46"/>
      <c r="AI115" s="46"/>
    </row>
    <row r="116" spans="18:35" ht="15" hidden="1">
      <c r="R116" s="189" t="s">
        <v>123</v>
      </c>
      <c r="S116" s="189" t="s">
        <v>229</v>
      </c>
      <c r="T116" s="61" t="s">
        <v>181</v>
      </c>
      <c r="U116" s="131" t="s">
        <v>81</v>
      </c>
      <c r="V116" s="135">
        <v>15816</v>
      </c>
      <c r="W116" s="124"/>
      <c r="AE116" s="46"/>
      <c r="AF116" s="46"/>
      <c r="AG116" s="46"/>
      <c r="AH116" s="46"/>
      <c r="AI116" s="46"/>
    </row>
    <row r="117" spans="18:35" ht="15" hidden="1">
      <c r="R117" s="189" t="s">
        <v>350</v>
      </c>
      <c r="S117" s="189" t="s">
        <v>351</v>
      </c>
      <c r="T117" s="230" t="s">
        <v>182</v>
      </c>
      <c r="U117" s="131" t="s">
        <v>80</v>
      </c>
      <c r="V117" s="231" t="s">
        <v>352</v>
      </c>
      <c r="W117" s="124"/>
      <c r="AE117" s="46"/>
      <c r="AF117" s="46"/>
      <c r="AG117" s="46"/>
      <c r="AH117" s="46"/>
      <c r="AI117" s="46"/>
    </row>
    <row r="118" spans="18:35" ht="15" hidden="1">
      <c r="R118" s="189" t="s">
        <v>332</v>
      </c>
      <c r="S118" s="189" t="s">
        <v>232</v>
      </c>
      <c r="T118" s="210" t="s">
        <v>179</v>
      </c>
      <c r="U118" s="131" t="s">
        <v>82</v>
      </c>
      <c r="V118" s="138">
        <v>157326</v>
      </c>
      <c r="W118" s="124"/>
      <c r="AE118" s="46"/>
      <c r="AF118" s="46"/>
      <c r="AG118" s="46"/>
      <c r="AH118" s="46"/>
      <c r="AI118" s="46"/>
    </row>
    <row r="119" spans="18:35" ht="15" hidden="1">
      <c r="R119" s="189" t="s">
        <v>349</v>
      </c>
      <c r="S119" s="189" t="s">
        <v>253</v>
      </c>
      <c r="T119" s="61" t="s">
        <v>181</v>
      </c>
      <c r="U119" s="131" t="s">
        <v>81</v>
      </c>
      <c r="V119" s="138">
        <v>156145</v>
      </c>
      <c r="W119" s="124"/>
      <c r="AE119" s="46"/>
      <c r="AF119" s="46"/>
      <c r="AG119" s="46"/>
      <c r="AH119" s="46"/>
      <c r="AI119" s="46"/>
    </row>
    <row r="120" spans="18:35" ht="15" hidden="1">
      <c r="R120" s="194" t="s">
        <v>178</v>
      </c>
      <c r="S120" s="194" t="s">
        <v>258</v>
      </c>
      <c r="T120" s="131">
        <v>10</v>
      </c>
      <c r="U120" s="191" t="s">
        <v>83</v>
      </c>
      <c r="V120" s="203">
        <v>103682</v>
      </c>
      <c r="W120" s="124"/>
      <c r="AE120" s="46"/>
      <c r="AF120" s="46"/>
      <c r="AG120" s="46"/>
      <c r="AH120" s="46"/>
      <c r="AI120" s="46"/>
    </row>
    <row r="121" spans="18:35" ht="15" hidden="1">
      <c r="R121" s="194" t="s">
        <v>357</v>
      </c>
      <c r="S121" s="194" t="s">
        <v>358</v>
      </c>
      <c r="T121" s="131">
        <v>40</v>
      </c>
      <c r="U121" s="191" t="s">
        <v>87</v>
      </c>
      <c r="V121" s="198" t="s">
        <v>359</v>
      </c>
      <c r="W121" s="124"/>
      <c r="AE121" s="46"/>
      <c r="AF121" s="46"/>
      <c r="AG121" s="46"/>
      <c r="AH121" s="46"/>
      <c r="AI121" s="46"/>
    </row>
    <row r="122" spans="18:35" ht="15" hidden="1">
      <c r="R122" s="189" t="s">
        <v>124</v>
      </c>
      <c r="S122" s="189" t="s">
        <v>262</v>
      </c>
      <c r="T122" s="131">
        <v>32</v>
      </c>
      <c r="U122" s="131" t="s">
        <v>84</v>
      </c>
      <c r="V122" s="135">
        <v>101010</v>
      </c>
      <c r="W122" s="124"/>
      <c r="AE122" s="46"/>
      <c r="AF122" s="46"/>
      <c r="AG122" s="46"/>
      <c r="AH122" s="46"/>
      <c r="AI122" s="46"/>
    </row>
    <row r="123" spans="18:35" ht="15" hidden="1">
      <c r="R123" s="189" t="s">
        <v>207</v>
      </c>
      <c r="S123" s="189" t="s">
        <v>279</v>
      </c>
      <c r="T123" s="61" t="s">
        <v>179</v>
      </c>
      <c r="U123" s="131" t="s">
        <v>82</v>
      </c>
      <c r="V123" s="135">
        <v>155907</v>
      </c>
      <c r="W123" s="124"/>
      <c r="AE123" s="46"/>
      <c r="AF123" s="46"/>
      <c r="AG123" s="46"/>
      <c r="AH123" s="46"/>
      <c r="AI123" s="46"/>
    </row>
    <row r="124" spans="18:35" ht="15" hidden="1">
      <c r="R124" s="190" t="s">
        <v>291</v>
      </c>
      <c r="S124" s="190" t="s">
        <v>299</v>
      </c>
      <c r="T124" s="131">
        <v>40</v>
      </c>
      <c r="U124" s="191" t="s">
        <v>87</v>
      </c>
      <c r="V124" s="135">
        <v>160249</v>
      </c>
      <c r="W124" s="124"/>
      <c r="AE124" s="46"/>
      <c r="AF124" s="46"/>
      <c r="AG124" s="46"/>
      <c r="AH124" s="46"/>
      <c r="AI124" s="46"/>
    </row>
    <row r="125" spans="18:35" ht="15" hidden="1">
      <c r="R125" s="206" t="s">
        <v>340</v>
      </c>
      <c r="S125" s="206" t="s">
        <v>341</v>
      </c>
      <c r="T125" s="131">
        <v>35</v>
      </c>
      <c r="U125" s="191" t="s">
        <v>86</v>
      </c>
      <c r="V125" s="224">
        <v>160979</v>
      </c>
      <c r="W125" s="124"/>
      <c r="AE125" s="46"/>
      <c r="AF125" s="46"/>
      <c r="AG125" s="46"/>
      <c r="AH125" s="46"/>
      <c r="AI125" s="46"/>
    </row>
    <row r="126" spans="18:35" ht="15" hidden="1">
      <c r="R126" s="189" t="s">
        <v>195</v>
      </c>
      <c r="S126" s="189" t="s">
        <v>268</v>
      </c>
      <c r="T126" s="61" t="s">
        <v>182</v>
      </c>
      <c r="U126" s="131" t="s">
        <v>80</v>
      </c>
      <c r="V126" s="135">
        <v>146311</v>
      </c>
      <c r="W126" s="124"/>
      <c r="AE126" s="46"/>
      <c r="AF126" s="46"/>
      <c r="AG126" s="46"/>
      <c r="AH126" s="46"/>
      <c r="AI126" s="46"/>
    </row>
    <row r="127" spans="18:35" ht="15" hidden="1">
      <c r="R127" s="189" t="s">
        <v>292</v>
      </c>
      <c r="S127" s="189" t="s">
        <v>333</v>
      </c>
      <c r="T127" s="214" t="s">
        <v>183</v>
      </c>
      <c r="U127" s="214" t="s">
        <v>86</v>
      </c>
      <c r="V127" s="200">
        <v>141348</v>
      </c>
      <c r="W127" s="124"/>
      <c r="AE127" s="46"/>
      <c r="AF127" s="46"/>
      <c r="AG127" s="46"/>
      <c r="AH127" s="46"/>
      <c r="AI127" s="46"/>
    </row>
    <row r="128" spans="18:35" ht="15" hidden="1">
      <c r="R128" s="139" t="s">
        <v>293</v>
      </c>
      <c r="S128" s="62" t="s">
        <v>294</v>
      </c>
      <c r="T128" s="131">
        <v>40</v>
      </c>
      <c r="U128" s="191" t="s">
        <v>87</v>
      </c>
      <c r="V128" s="135">
        <v>154624</v>
      </c>
      <c r="W128" s="124"/>
      <c r="AE128" s="46"/>
      <c r="AF128" s="46"/>
      <c r="AG128" s="46"/>
      <c r="AH128" s="46"/>
      <c r="AI128" s="46"/>
    </row>
    <row r="129" spans="18:35" ht="15" hidden="1">
      <c r="R129" s="190" t="s">
        <v>125</v>
      </c>
      <c r="S129" s="190" t="s">
        <v>246</v>
      </c>
      <c r="T129" s="131">
        <v>40</v>
      </c>
      <c r="U129" s="191" t="s">
        <v>87</v>
      </c>
      <c r="V129" s="135">
        <v>132949</v>
      </c>
      <c r="W129" s="124"/>
      <c r="AE129" s="46"/>
      <c r="AF129" s="46"/>
      <c r="AG129" s="46"/>
      <c r="AH129" s="46"/>
      <c r="AI129" s="46"/>
    </row>
    <row r="130" spans="18:35" ht="15" hidden="1">
      <c r="R130" s="189" t="s">
        <v>196</v>
      </c>
      <c r="S130" s="189" t="s">
        <v>295</v>
      </c>
      <c r="T130" s="61" t="s">
        <v>182</v>
      </c>
      <c r="U130" s="131" t="s">
        <v>80</v>
      </c>
      <c r="V130" s="135">
        <v>150693</v>
      </c>
      <c r="W130" s="124"/>
      <c r="AE130" s="46"/>
      <c r="AF130" s="46"/>
      <c r="AG130" s="46"/>
      <c r="AH130" s="46"/>
      <c r="AI130" s="46"/>
    </row>
    <row r="131" spans="18:35" ht="15" hidden="1">
      <c r="R131" s="193" t="s">
        <v>126</v>
      </c>
      <c r="S131" s="194" t="s">
        <v>296</v>
      </c>
      <c r="T131" s="195" t="s">
        <v>180</v>
      </c>
      <c r="U131" s="196" t="s">
        <v>79</v>
      </c>
      <c r="V131" s="199">
        <v>132958</v>
      </c>
      <c r="W131" s="124"/>
      <c r="AE131" s="46"/>
      <c r="AF131" s="46"/>
      <c r="AG131" s="46"/>
      <c r="AH131" s="46"/>
      <c r="AI131" s="46"/>
    </row>
    <row r="132" spans="18:35" ht="15" hidden="1">
      <c r="R132" s="227" t="s">
        <v>353</v>
      </c>
      <c r="S132" s="225" t="s">
        <v>354</v>
      </c>
      <c r="T132" s="131">
        <v>40</v>
      </c>
      <c r="U132" s="191" t="s">
        <v>87</v>
      </c>
      <c r="V132" s="228">
        <v>103512</v>
      </c>
      <c r="W132" s="124"/>
      <c r="AE132" s="46"/>
      <c r="AF132" s="46"/>
      <c r="AG132" s="46"/>
      <c r="AH132" s="46"/>
      <c r="AI132" s="46"/>
    </row>
    <row r="133" spans="18:35" ht="15" hidden="1">
      <c r="R133" s="189" t="s">
        <v>127</v>
      </c>
      <c r="S133" s="189" t="s">
        <v>242</v>
      </c>
      <c r="T133" s="61" t="s">
        <v>179</v>
      </c>
      <c r="U133" s="131" t="s">
        <v>82</v>
      </c>
      <c r="V133" s="135">
        <v>16202</v>
      </c>
      <c r="W133" s="124"/>
      <c r="AE133" s="46"/>
      <c r="AF133" s="46"/>
      <c r="AG133" s="46"/>
      <c r="AH133" s="46"/>
      <c r="AI133" s="46"/>
    </row>
    <row r="134" spans="18:22" ht="15" hidden="1">
      <c r="R134" s="189" t="s">
        <v>110</v>
      </c>
      <c r="S134" s="189" t="s">
        <v>231</v>
      </c>
      <c r="T134" s="131">
        <v>32</v>
      </c>
      <c r="U134" s="131" t="s">
        <v>84</v>
      </c>
      <c r="V134" s="135">
        <v>127378</v>
      </c>
    </row>
    <row r="135" spans="18:22" ht="15" hidden="1">
      <c r="R135" s="189" t="s">
        <v>198</v>
      </c>
      <c r="S135" s="189" t="s">
        <v>232</v>
      </c>
      <c r="T135" s="131">
        <v>35</v>
      </c>
      <c r="U135" s="131" t="s">
        <v>86</v>
      </c>
      <c r="V135" s="200">
        <v>132526</v>
      </c>
    </row>
    <row r="136" spans="18:22" ht="15" hidden="1">
      <c r="R136" s="232" t="s">
        <v>355</v>
      </c>
      <c r="S136" s="232" t="s">
        <v>356</v>
      </c>
      <c r="T136" s="233" t="s">
        <v>181</v>
      </c>
      <c r="U136" s="234" t="s">
        <v>81</v>
      </c>
      <c r="V136" s="235">
        <v>142699</v>
      </c>
    </row>
    <row r="137" spans="18:22" ht="15" hidden="1">
      <c r="R137" s="236" t="s">
        <v>208</v>
      </c>
      <c r="S137" s="236" t="s">
        <v>233</v>
      </c>
      <c r="T137" s="237" t="s">
        <v>182</v>
      </c>
      <c r="U137" s="234" t="s">
        <v>80</v>
      </c>
      <c r="V137" s="238">
        <v>139212</v>
      </c>
    </row>
    <row r="138" spans="18:22" ht="15" hidden="1">
      <c r="R138" s="189" t="s">
        <v>334</v>
      </c>
      <c r="S138" s="189" t="s">
        <v>335</v>
      </c>
      <c r="T138" s="131">
        <v>32</v>
      </c>
      <c r="U138" s="131" t="s">
        <v>84</v>
      </c>
      <c r="V138" s="135">
        <v>125596</v>
      </c>
    </row>
    <row r="139" spans="18:22" ht="15" hidden="1">
      <c r="R139" s="130" t="s">
        <v>111</v>
      </c>
      <c r="S139" s="130" t="s">
        <v>289</v>
      </c>
      <c r="T139" s="131">
        <v>32</v>
      </c>
      <c r="U139" s="131" t="s">
        <v>84</v>
      </c>
      <c r="V139" s="135">
        <v>101011</v>
      </c>
    </row>
    <row r="140" spans="18:22" ht="15" hidden="1">
      <c r="R140" s="189" t="s">
        <v>217</v>
      </c>
      <c r="S140" s="189" t="s">
        <v>296</v>
      </c>
      <c r="T140" s="61" t="s">
        <v>182</v>
      </c>
      <c r="U140" s="131" t="s">
        <v>80</v>
      </c>
      <c r="V140" s="138">
        <v>154976</v>
      </c>
    </row>
    <row r="141" spans="18:22" ht="15" hidden="1">
      <c r="R141" s="189" t="s">
        <v>197</v>
      </c>
      <c r="S141" s="189" t="s">
        <v>224</v>
      </c>
      <c r="T141" s="61" t="s">
        <v>182</v>
      </c>
      <c r="U141" s="131" t="s">
        <v>80</v>
      </c>
      <c r="V141" s="135">
        <v>109048</v>
      </c>
    </row>
    <row r="142" spans="18:22" ht="15" hidden="1">
      <c r="R142" s="136" t="s">
        <v>112</v>
      </c>
      <c r="S142" s="136" t="s">
        <v>220</v>
      </c>
      <c r="T142" s="131">
        <v>33</v>
      </c>
      <c r="U142" s="131" t="s">
        <v>85</v>
      </c>
      <c r="V142" s="135">
        <v>122481</v>
      </c>
    </row>
    <row r="143" spans="18:22" ht="15" hidden="1">
      <c r="R143" s="216" t="s">
        <v>336</v>
      </c>
      <c r="S143" s="223" t="s">
        <v>219</v>
      </c>
      <c r="T143" s="131">
        <v>40</v>
      </c>
      <c r="U143" s="191" t="s">
        <v>87</v>
      </c>
      <c r="V143" s="135">
        <v>133591</v>
      </c>
    </row>
    <row r="144" spans="18:22" ht="15" hidden="1">
      <c r="R144" s="189" t="s">
        <v>337</v>
      </c>
      <c r="S144" s="189" t="s">
        <v>253</v>
      </c>
      <c r="T144" s="61" t="s">
        <v>179</v>
      </c>
      <c r="U144" s="131" t="s">
        <v>82</v>
      </c>
      <c r="V144" s="135">
        <v>15824</v>
      </c>
    </row>
    <row r="145" spans="18:22" ht="15" hidden="1">
      <c r="R145" s="189" t="s">
        <v>297</v>
      </c>
      <c r="S145" s="189" t="s">
        <v>232</v>
      </c>
      <c r="T145" s="61" t="s">
        <v>181</v>
      </c>
      <c r="U145" s="131" t="s">
        <v>81</v>
      </c>
      <c r="V145" s="135">
        <v>162918</v>
      </c>
    </row>
    <row r="146" spans="18:22" ht="15" hidden="1">
      <c r="R146" s="189" t="s">
        <v>128</v>
      </c>
      <c r="S146" s="189" t="s">
        <v>288</v>
      </c>
      <c r="T146" s="131">
        <v>33</v>
      </c>
      <c r="U146" s="131" t="s">
        <v>85</v>
      </c>
      <c r="V146" s="135">
        <v>16150</v>
      </c>
    </row>
    <row r="147" spans="18:22" ht="15" hidden="1">
      <c r="R147" s="189"/>
      <c r="S147" s="189"/>
      <c r="T147" s="131"/>
      <c r="U147" s="131"/>
      <c r="V147" s="135"/>
    </row>
    <row r="148" spans="18:22" ht="15" hidden="1">
      <c r="R148" s="189"/>
      <c r="S148" s="189"/>
      <c r="T148" s="131"/>
      <c r="U148" s="131"/>
      <c r="V148" s="135"/>
    </row>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spans="18:22" ht="15" hidden="1">
      <c r="R184" s="124"/>
      <c r="S184" s="124"/>
      <c r="T184" s="124"/>
      <c r="U184" s="124"/>
      <c r="V184" s="124"/>
    </row>
    <row r="185" spans="18:22" ht="15" hidden="1">
      <c r="R185" s="124"/>
      <c r="S185" s="124"/>
      <c r="T185" s="124"/>
      <c r="U185" s="124"/>
      <c r="V185" s="124"/>
    </row>
    <row r="186" spans="18:22" ht="15" hidden="1">
      <c r="R186" s="124"/>
      <c r="S186" s="124"/>
      <c r="T186" s="124"/>
      <c r="U186" s="124"/>
      <c r="V186" s="124"/>
    </row>
    <row r="187" spans="18:22" ht="15" hidden="1">
      <c r="R187" s="124"/>
      <c r="S187" s="124"/>
      <c r="T187" s="124"/>
      <c r="U187" s="124"/>
      <c r="V187" s="124"/>
    </row>
    <row r="188" spans="18:22" ht="15" hidden="1">
      <c r="R188" s="124"/>
      <c r="S188" s="124"/>
      <c r="T188" s="124"/>
      <c r="U188" s="124"/>
      <c r="V188" s="124"/>
    </row>
    <row r="189" spans="18:22" ht="15" hidden="1">
      <c r="R189" s="124"/>
      <c r="S189" s="124"/>
      <c r="T189" s="124"/>
      <c r="U189" s="124"/>
      <c r="V189" s="124"/>
    </row>
    <row r="190" spans="18:22" ht="15" hidden="1">
      <c r="R190" s="124"/>
      <c r="S190" s="124"/>
      <c r="T190" s="124"/>
      <c r="U190" s="124"/>
      <c r="V190" s="124"/>
    </row>
    <row r="191" spans="18:22" ht="15" hidden="1">
      <c r="R191" s="124"/>
      <c r="S191" s="124"/>
      <c r="T191" s="124"/>
      <c r="U191" s="124"/>
      <c r="V191" s="124"/>
    </row>
    <row r="192" spans="18:22" ht="15" hidden="1">
      <c r="R192" s="124"/>
      <c r="S192" s="124"/>
      <c r="T192" s="124"/>
      <c r="U192" s="124"/>
      <c r="V192" s="124"/>
    </row>
    <row r="193" spans="18:22" ht="15" hidden="1">
      <c r="R193" s="124"/>
      <c r="S193" s="124"/>
      <c r="T193" s="124"/>
      <c r="U193" s="124"/>
      <c r="V193" s="124"/>
    </row>
    <row r="194" spans="18:22" ht="15" hidden="1">
      <c r="R194" s="124"/>
      <c r="S194" s="124"/>
      <c r="T194" s="124"/>
      <c r="U194" s="124"/>
      <c r="V194" s="124"/>
    </row>
    <row r="195" spans="18:22" ht="15" hidden="1">
      <c r="R195" s="124"/>
      <c r="S195" s="124"/>
      <c r="T195" s="124"/>
      <c r="U195" s="124"/>
      <c r="V195" s="124"/>
    </row>
    <row r="196" spans="18:22" ht="15" hidden="1">
      <c r="R196" s="124"/>
      <c r="S196" s="124"/>
      <c r="T196" s="124"/>
      <c r="U196" s="124"/>
      <c r="V196" s="124"/>
    </row>
    <row r="197" spans="18:22" ht="15" hidden="1">
      <c r="R197" s="124"/>
      <c r="S197" s="124"/>
      <c r="T197" s="124"/>
      <c r="U197" s="124"/>
      <c r="V197" s="124"/>
    </row>
    <row r="198" spans="18:22" ht="15" hidden="1">
      <c r="R198" s="124"/>
      <c r="S198" s="124"/>
      <c r="T198" s="124"/>
      <c r="U198" s="124"/>
      <c r="V198" s="124"/>
    </row>
    <row r="199" spans="18:22" ht="15" hidden="1">
      <c r="R199" s="124"/>
      <c r="S199" s="124"/>
      <c r="T199" s="124"/>
      <c r="U199" s="124"/>
      <c r="V199" s="124"/>
    </row>
    <row r="200" spans="18:22" ht="15" hidden="1">
      <c r="R200" s="124"/>
      <c r="S200" s="124"/>
      <c r="T200" s="124"/>
      <c r="U200" s="124"/>
      <c r="V200" s="124"/>
    </row>
    <row r="201" spans="18:22" ht="15" hidden="1">
      <c r="R201" s="124"/>
      <c r="S201" s="124"/>
      <c r="T201" s="124"/>
      <c r="U201" s="124"/>
      <c r="V201" s="124"/>
    </row>
    <row r="202" spans="18:22" ht="15" hidden="1">
      <c r="R202" s="124"/>
      <c r="S202" s="124"/>
      <c r="T202" s="124"/>
      <c r="U202" s="124"/>
      <c r="V202" s="124"/>
    </row>
    <row r="203" spans="18:22" ht="15" hidden="1">
      <c r="R203" s="124"/>
      <c r="S203" s="124"/>
      <c r="T203" s="124"/>
      <c r="U203" s="124"/>
      <c r="V203" s="124"/>
    </row>
    <row r="204" spans="18:22" ht="15" hidden="1">
      <c r="R204" s="124"/>
      <c r="S204" s="124"/>
      <c r="T204" s="124"/>
      <c r="U204" s="124"/>
      <c r="V204" s="124"/>
    </row>
    <row r="205" spans="15:22" ht="15" hidden="1">
      <c r="O205" s="124"/>
      <c r="P205" s="124"/>
      <c r="R205" s="124"/>
      <c r="S205" s="124"/>
      <c r="T205" s="124"/>
      <c r="U205" s="124"/>
      <c r="V205" s="124"/>
    </row>
    <row r="206" spans="10:23" ht="15" hidden="1">
      <c r="J206" s="123"/>
      <c r="K206" s="124"/>
      <c r="L206" s="123"/>
      <c r="M206" s="124"/>
      <c r="N206" s="124"/>
      <c r="O206" s="124"/>
      <c r="P206" s="124"/>
      <c r="Q206" s="124"/>
      <c r="R206" s="124"/>
      <c r="S206" s="124"/>
      <c r="T206" s="124"/>
      <c r="U206" s="124"/>
      <c r="V206" s="124"/>
      <c r="W206" s="124"/>
    </row>
    <row r="207" spans="7:23" ht="15" hidden="1">
      <c r="G207" s="125"/>
      <c r="J207" s="123"/>
      <c r="K207" s="124"/>
      <c r="L207" s="123"/>
      <c r="M207" s="124"/>
      <c r="N207" s="124"/>
      <c r="O207" s="124"/>
      <c r="P207" s="124"/>
      <c r="Q207" s="124"/>
      <c r="R207" s="124"/>
      <c r="S207" s="124"/>
      <c r="T207" s="124"/>
      <c r="U207" s="124"/>
      <c r="V207" s="124"/>
      <c r="W207" s="124"/>
    </row>
    <row r="208" spans="7:23" ht="15" hidden="1">
      <c r="G208" s="125"/>
      <c r="J208" s="123"/>
      <c r="K208" s="124"/>
      <c r="L208" s="123"/>
      <c r="M208" s="124"/>
      <c r="N208" s="124"/>
      <c r="O208" s="124"/>
      <c r="P208" s="124"/>
      <c r="Q208" s="124"/>
      <c r="R208" s="124"/>
      <c r="S208" s="124"/>
      <c r="T208" s="124"/>
      <c r="U208" s="124"/>
      <c r="V208" s="124"/>
      <c r="W208" s="124"/>
    </row>
    <row r="209" spans="7:23" ht="15" hidden="1">
      <c r="G209" s="125"/>
      <c r="J209" s="123"/>
      <c r="K209" s="124"/>
      <c r="L209" s="123"/>
      <c r="M209" s="124"/>
      <c r="N209" s="124"/>
      <c r="O209" s="124"/>
      <c r="P209" s="124"/>
      <c r="Q209" s="124"/>
      <c r="R209" s="124"/>
      <c r="S209" s="124"/>
      <c r="T209" s="124"/>
      <c r="U209" s="124"/>
      <c r="V209" s="124"/>
      <c r="W209" s="124"/>
    </row>
    <row r="210" spans="7:23" ht="15" hidden="1">
      <c r="G210" s="125"/>
      <c r="J210" s="123"/>
      <c r="K210" s="124"/>
      <c r="L210" s="123"/>
      <c r="M210" s="124"/>
      <c r="N210" s="124"/>
      <c r="O210" s="124"/>
      <c r="P210" s="124"/>
      <c r="Q210" s="124"/>
      <c r="R210" s="124"/>
      <c r="S210" s="124"/>
      <c r="T210" s="124"/>
      <c r="U210" s="124"/>
      <c r="V210" s="124"/>
      <c r="W210" s="124"/>
    </row>
    <row r="211" spans="7:23" ht="15" hidden="1">
      <c r="G211" s="125"/>
      <c r="J211" s="123"/>
      <c r="K211" s="124"/>
      <c r="L211" s="123"/>
      <c r="M211" s="124"/>
      <c r="N211" s="124"/>
      <c r="O211" s="124"/>
      <c r="P211" s="124"/>
      <c r="Q211" s="124"/>
      <c r="R211" s="124"/>
      <c r="S211" s="124"/>
      <c r="T211" s="124"/>
      <c r="U211" s="124"/>
      <c r="V211" s="124"/>
      <c r="W211" s="124"/>
    </row>
    <row r="212" spans="7:23" ht="15" hidden="1">
      <c r="G212" s="125"/>
      <c r="J212" s="123"/>
      <c r="K212" s="124"/>
      <c r="L212" s="123"/>
      <c r="M212" s="124"/>
      <c r="N212" s="124"/>
      <c r="O212" s="124"/>
      <c r="P212" s="124"/>
      <c r="Q212" s="124"/>
      <c r="R212" s="124"/>
      <c r="S212" s="124"/>
      <c r="T212" s="124"/>
      <c r="U212" s="124"/>
      <c r="V212" s="124"/>
      <c r="W212" s="124"/>
    </row>
    <row r="213" spans="1:23" ht="15" hidden="1">
      <c r="A213" s="124"/>
      <c r="B213" s="124"/>
      <c r="C213" s="124"/>
      <c r="D213" s="124"/>
      <c r="E213" s="124"/>
      <c r="F213" s="124"/>
      <c r="G213" s="125"/>
      <c r="J213" s="123"/>
      <c r="K213" s="124"/>
      <c r="L213" s="123"/>
      <c r="M213" s="124"/>
      <c r="N213" s="124"/>
      <c r="O213" s="124"/>
      <c r="P213" s="124"/>
      <c r="Q213" s="124"/>
      <c r="R213" s="124"/>
      <c r="S213" s="124"/>
      <c r="T213" s="124"/>
      <c r="U213" s="124"/>
      <c r="V213" s="124"/>
      <c r="W213" s="124"/>
    </row>
    <row r="214" spans="1:23" ht="15" hidden="1">
      <c r="A214" s="124"/>
      <c r="B214" s="124"/>
      <c r="C214" s="124"/>
      <c r="D214" s="124"/>
      <c r="E214" s="124"/>
      <c r="F214" s="124"/>
      <c r="G214" s="125"/>
      <c r="J214" s="123"/>
      <c r="K214" s="124"/>
      <c r="L214" s="123"/>
      <c r="M214" s="124"/>
      <c r="N214" s="124"/>
      <c r="O214" s="124"/>
      <c r="P214" s="124"/>
      <c r="Q214" s="124"/>
      <c r="R214" s="124"/>
      <c r="S214" s="124"/>
      <c r="T214" s="124"/>
      <c r="U214" s="124"/>
      <c r="V214" s="124"/>
      <c r="W214" s="124"/>
    </row>
    <row r="215" spans="1:23" ht="15" hidden="1">
      <c r="A215" s="124"/>
      <c r="B215" s="124"/>
      <c r="C215" s="124"/>
      <c r="D215" s="124"/>
      <c r="E215" s="124"/>
      <c r="F215" s="124"/>
      <c r="G215" s="125"/>
      <c r="J215" s="123"/>
      <c r="K215" s="124"/>
      <c r="L215" s="123"/>
      <c r="M215" s="124"/>
      <c r="N215" s="124"/>
      <c r="O215" s="124"/>
      <c r="P215" s="124"/>
      <c r="Q215" s="124"/>
      <c r="R215" s="124"/>
      <c r="S215" s="124"/>
      <c r="T215" s="124"/>
      <c r="U215" s="124"/>
      <c r="V215" s="124"/>
      <c r="W215" s="124"/>
    </row>
    <row r="216" spans="1:23" ht="15" hidden="1">
      <c r="A216" s="124"/>
      <c r="B216" s="124"/>
      <c r="C216" s="124"/>
      <c r="D216" s="124"/>
      <c r="E216" s="124"/>
      <c r="F216" s="124"/>
      <c r="G216" s="125"/>
      <c r="J216" s="123"/>
      <c r="K216" s="124"/>
      <c r="L216" s="123"/>
      <c r="M216" s="124"/>
      <c r="N216" s="124"/>
      <c r="O216" s="124"/>
      <c r="P216" s="124"/>
      <c r="Q216" s="124"/>
      <c r="R216" s="124"/>
      <c r="S216" s="124"/>
      <c r="T216" s="124"/>
      <c r="U216" s="124"/>
      <c r="V216" s="124"/>
      <c r="W216" s="124"/>
    </row>
    <row r="217" spans="1:23" ht="15" hidden="1">
      <c r="A217" s="124"/>
      <c r="B217" s="124"/>
      <c r="C217" s="124"/>
      <c r="D217" s="124"/>
      <c r="E217" s="124"/>
      <c r="F217" s="124"/>
      <c r="G217" s="125"/>
      <c r="J217" s="123"/>
      <c r="K217" s="124"/>
      <c r="L217" s="123"/>
      <c r="M217" s="124"/>
      <c r="N217" s="124"/>
      <c r="O217" s="124"/>
      <c r="P217" s="124"/>
      <c r="Q217" s="124"/>
      <c r="R217" s="124"/>
      <c r="S217" s="124"/>
      <c r="T217" s="124"/>
      <c r="U217" s="124"/>
      <c r="V217" s="124"/>
      <c r="W217" s="124"/>
    </row>
    <row r="218" spans="1:23" ht="15" hidden="1">
      <c r="A218" s="124"/>
      <c r="B218" s="124"/>
      <c r="C218" s="124"/>
      <c r="D218" s="124"/>
      <c r="E218" s="124"/>
      <c r="F218" s="124"/>
      <c r="G218" s="125"/>
      <c r="J218" s="123"/>
      <c r="K218" s="124"/>
      <c r="L218" s="123"/>
      <c r="M218" s="124"/>
      <c r="N218" s="124"/>
      <c r="O218" s="124"/>
      <c r="P218" s="124"/>
      <c r="Q218" s="124"/>
      <c r="R218" s="124"/>
      <c r="S218" s="124"/>
      <c r="T218" s="124"/>
      <c r="U218" s="124"/>
      <c r="V218" s="124"/>
      <c r="W218" s="124"/>
    </row>
    <row r="219" spans="1:23" ht="15" hidden="1">
      <c r="A219" s="124"/>
      <c r="B219" s="124"/>
      <c r="C219" s="124"/>
      <c r="D219" s="124"/>
      <c r="E219" s="124"/>
      <c r="F219" s="124"/>
      <c r="G219" s="125"/>
      <c r="J219" s="123"/>
      <c r="K219" s="124"/>
      <c r="L219" s="123"/>
      <c r="M219" s="124"/>
      <c r="N219" s="124"/>
      <c r="O219" s="124"/>
      <c r="P219" s="124"/>
      <c r="Q219" s="124"/>
      <c r="R219" s="124"/>
      <c r="S219" s="124"/>
      <c r="T219" s="124"/>
      <c r="U219" s="124"/>
      <c r="V219" s="124"/>
      <c r="W219" s="124"/>
    </row>
    <row r="220" spans="1:23" ht="15" hidden="1">
      <c r="A220" s="124"/>
      <c r="B220" s="124"/>
      <c r="C220" s="124"/>
      <c r="D220" s="124"/>
      <c r="E220" s="124"/>
      <c r="F220" s="124"/>
      <c r="G220" s="125"/>
      <c r="J220" s="123"/>
      <c r="K220" s="124"/>
      <c r="L220" s="123"/>
      <c r="M220" s="124"/>
      <c r="N220" s="124"/>
      <c r="O220" s="124"/>
      <c r="P220" s="124"/>
      <c r="Q220" s="124"/>
      <c r="R220" s="124"/>
      <c r="S220" s="124"/>
      <c r="T220" s="124"/>
      <c r="U220" s="124"/>
      <c r="V220" s="124"/>
      <c r="W220" s="124"/>
    </row>
    <row r="221" spans="1:23" ht="15" hidden="1">
      <c r="A221" s="124"/>
      <c r="B221" s="124"/>
      <c r="C221" s="124"/>
      <c r="D221" s="124"/>
      <c r="E221" s="124"/>
      <c r="F221" s="124"/>
      <c r="G221" s="125"/>
      <c r="J221" s="123"/>
      <c r="K221" s="124"/>
      <c r="L221" s="123"/>
      <c r="M221" s="124"/>
      <c r="N221" s="124"/>
      <c r="O221" s="124"/>
      <c r="P221" s="124"/>
      <c r="Q221" s="124"/>
      <c r="R221" s="124"/>
      <c r="S221" s="124"/>
      <c r="T221" s="124"/>
      <c r="U221" s="124"/>
      <c r="V221" s="124"/>
      <c r="W221" s="124"/>
    </row>
    <row r="222" spans="1:23" ht="15" hidden="1">
      <c r="A222" s="124"/>
      <c r="B222" s="124"/>
      <c r="C222" s="124"/>
      <c r="D222" s="124"/>
      <c r="E222" s="124"/>
      <c r="F222" s="124"/>
      <c r="G222" s="125"/>
      <c r="J222" s="123"/>
      <c r="K222" s="124"/>
      <c r="L222" s="123"/>
      <c r="M222" s="124"/>
      <c r="N222" s="124"/>
      <c r="O222" s="124"/>
      <c r="P222" s="124"/>
      <c r="Q222" s="124"/>
      <c r="R222" s="124"/>
      <c r="S222" s="124"/>
      <c r="T222" s="124"/>
      <c r="U222" s="124"/>
      <c r="V222" s="124"/>
      <c r="W222" s="124"/>
    </row>
    <row r="223" spans="1:23" ht="15" hidden="1">
      <c r="A223" s="124"/>
      <c r="B223" s="124"/>
      <c r="C223" s="124"/>
      <c r="D223" s="124"/>
      <c r="E223" s="124"/>
      <c r="F223" s="124"/>
      <c r="G223" s="125"/>
      <c r="J223" s="123"/>
      <c r="K223" s="124"/>
      <c r="L223" s="123"/>
      <c r="M223" s="124"/>
      <c r="N223" s="124"/>
      <c r="O223" s="124"/>
      <c r="P223" s="124"/>
      <c r="Q223" s="124"/>
      <c r="R223" s="124"/>
      <c r="S223" s="124"/>
      <c r="T223" s="124"/>
      <c r="U223" s="124"/>
      <c r="V223" s="124"/>
      <c r="W223" s="124"/>
    </row>
    <row r="224" spans="1:23" ht="15" hidden="1">
      <c r="A224" s="124"/>
      <c r="B224" s="124"/>
      <c r="C224" s="124"/>
      <c r="D224" s="124"/>
      <c r="E224" s="124"/>
      <c r="F224" s="124"/>
      <c r="G224" s="125"/>
      <c r="J224" s="123"/>
      <c r="K224" s="124"/>
      <c r="L224" s="123"/>
      <c r="M224" s="124"/>
      <c r="N224" s="124"/>
      <c r="O224" s="124"/>
      <c r="P224" s="124"/>
      <c r="Q224" s="124"/>
      <c r="R224" s="124"/>
      <c r="S224" s="124"/>
      <c r="T224" s="124"/>
      <c r="U224" s="124"/>
      <c r="V224" s="124"/>
      <c r="W224" s="124"/>
    </row>
    <row r="225" spans="1:23" ht="15" hidden="1">
      <c r="A225" s="124"/>
      <c r="B225" s="124"/>
      <c r="C225" s="124"/>
      <c r="D225" s="124"/>
      <c r="E225" s="124"/>
      <c r="F225" s="124"/>
      <c r="G225" s="125"/>
      <c r="J225" s="123"/>
      <c r="K225" s="124"/>
      <c r="L225" s="123"/>
      <c r="M225" s="124"/>
      <c r="N225" s="124"/>
      <c r="O225" s="124"/>
      <c r="P225" s="124"/>
      <c r="Q225" s="124"/>
      <c r="R225" s="124"/>
      <c r="S225" s="124"/>
      <c r="T225" s="124"/>
      <c r="U225" s="124"/>
      <c r="V225" s="124"/>
      <c r="W225" s="124"/>
    </row>
    <row r="226" spans="1:23" ht="15" hidden="1">
      <c r="A226" s="124"/>
      <c r="B226" s="124"/>
      <c r="C226" s="124"/>
      <c r="D226" s="124"/>
      <c r="E226" s="124"/>
      <c r="F226" s="124"/>
      <c r="G226" s="125"/>
      <c r="J226" s="123"/>
      <c r="K226" s="124"/>
      <c r="L226" s="123"/>
      <c r="M226" s="124"/>
      <c r="N226" s="124"/>
      <c r="O226" s="124"/>
      <c r="P226" s="124"/>
      <c r="Q226" s="124"/>
      <c r="R226" s="124"/>
      <c r="S226" s="124"/>
      <c r="T226" s="124"/>
      <c r="U226" s="124"/>
      <c r="V226" s="124"/>
      <c r="W226" s="124"/>
    </row>
    <row r="227" spans="1:23" ht="15" hidden="1">
      <c r="A227" s="124"/>
      <c r="B227" s="124"/>
      <c r="C227" s="124"/>
      <c r="D227" s="124"/>
      <c r="E227" s="124"/>
      <c r="F227" s="124"/>
      <c r="G227" s="125"/>
      <c r="J227" s="123"/>
      <c r="K227" s="124"/>
      <c r="L227" s="123"/>
      <c r="M227" s="124"/>
      <c r="N227" s="124"/>
      <c r="O227" s="124"/>
      <c r="P227" s="124"/>
      <c r="Q227" s="124"/>
      <c r="R227" s="124"/>
      <c r="S227" s="124"/>
      <c r="T227" s="124"/>
      <c r="U227" s="124"/>
      <c r="V227" s="124"/>
      <c r="W227" s="124"/>
    </row>
    <row r="228" spans="1:23" ht="15" hidden="1">
      <c r="A228" s="124"/>
      <c r="B228" s="124"/>
      <c r="C228" s="124"/>
      <c r="D228" s="124"/>
      <c r="E228" s="124"/>
      <c r="F228" s="124"/>
      <c r="G228" s="125"/>
      <c r="J228" s="123"/>
      <c r="K228" s="124"/>
      <c r="L228" s="123"/>
      <c r="M228" s="124"/>
      <c r="N228" s="124"/>
      <c r="O228" s="124"/>
      <c r="P228" s="124"/>
      <c r="Q228" s="124"/>
      <c r="R228" s="124"/>
      <c r="S228" s="124"/>
      <c r="T228" s="124"/>
      <c r="U228" s="124"/>
      <c r="V228" s="124"/>
      <c r="W228" s="124"/>
    </row>
    <row r="229" spans="1:23" ht="15" hidden="1">
      <c r="A229" s="124"/>
      <c r="B229" s="124"/>
      <c r="C229" s="124"/>
      <c r="D229" s="124"/>
      <c r="E229" s="124"/>
      <c r="F229" s="124"/>
      <c r="G229" s="125"/>
      <c r="J229" s="123"/>
      <c r="K229" s="124"/>
      <c r="L229" s="123"/>
      <c r="M229" s="124"/>
      <c r="N229" s="124"/>
      <c r="O229" s="124"/>
      <c r="P229" s="124"/>
      <c r="Q229" s="124"/>
      <c r="R229" s="124"/>
      <c r="S229" s="124"/>
      <c r="T229" s="124"/>
      <c r="U229" s="124"/>
      <c r="V229" s="124"/>
      <c r="W229" s="124"/>
    </row>
    <row r="230" spans="1:23" ht="15" hidden="1">
      <c r="A230" s="124"/>
      <c r="B230" s="124"/>
      <c r="C230" s="124"/>
      <c r="D230" s="124"/>
      <c r="E230" s="124"/>
      <c r="F230" s="124"/>
      <c r="G230" s="125"/>
      <c r="J230" s="123"/>
      <c r="K230" s="124"/>
      <c r="L230" s="123"/>
      <c r="M230" s="124"/>
      <c r="N230" s="124"/>
      <c r="O230" s="124"/>
      <c r="P230" s="124"/>
      <c r="Q230" s="124"/>
      <c r="R230" s="124"/>
      <c r="S230" s="124"/>
      <c r="T230" s="124"/>
      <c r="U230" s="124"/>
      <c r="V230" s="124"/>
      <c r="W230" s="124"/>
    </row>
    <row r="231" spans="1:23" ht="15" hidden="1">
      <c r="A231" s="124"/>
      <c r="B231" s="124"/>
      <c r="C231" s="124"/>
      <c r="D231" s="124"/>
      <c r="E231" s="124"/>
      <c r="F231" s="124"/>
      <c r="G231" s="125"/>
      <c r="J231" s="123"/>
      <c r="K231" s="124"/>
      <c r="L231" s="123"/>
      <c r="M231" s="124"/>
      <c r="N231" s="124"/>
      <c r="O231" s="124"/>
      <c r="P231" s="124"/>
      <c r="Q231" s="124"/>
      <c r="R231" s="124"/>
      <c r="S231" s="124"/>
      <c r="T231" s="124"/>
      <c r="U231" s="124"/>
      <c r="V231" s="124"/>
      <c r="W231" s="124"/>
    </row>
    <row r="232" spans="1:23" ht="15" hidden="1">
      <c r="A232" s="124"/>
      <c r="B232" s="124"/>
      <c r="C232" s="124"/>
      <c r="D232" s="124"/>
      <c r="E232" s="124"/>
      <c r="F232" s="124"/>
      <c r="G232" s="125"/>
      <c r="J232" s="123"/>
      <c r="K232" s="124"/>
      <c r="L232" s="123"/>
      <c r="M232" s="124"/>
      <c r="N232" s="124"/>
      <c r="O232" s="124"/>
      <c r="P232" s="124"/>
      <c r="Q232" s="124"/>
      <c r="R232" s="124"/>
      <c r="S232" s="124"/>
      <c r="T232" s="124"/>
      <c r="U232" s="124"/>
      <c r="V232" s="124"/>
      <c r="W232" s="124"/>
    </row>
    <row r="233" spans="1:23" ht="15" hidden="1">
      <c r="A233" s="124"/>
      <c r="B233" s="124"/>
      <c r="C233" s="124"/>
      <c r="D233" s="124"/>
      <c r="E233" s="124"/>
      <c r="F233" s="124"/>
      <c r="G233" s="125"/>
      <c r="J233" s="123"/>
      <c r="K233" s="124"/>
      <c r="L233" s="123"/>
      <c r="M233" s="124"/>
      <c r="N233" s="124"/>
      <c r="O233" s="124"/>
      <c r="P233" s="124"/>
      <c r="Q233" s="124"/>
      <c r="R233" s="124"/>
      <c r="S233" s="124"/>
      <c r="T233" s="124"/>
      <c r="U233" s="124"/>
      <c r="V233" s="124"/>
      <c r="W233" s="124"/>
    </row>
    <row r="234" spans="1:23" ht="15" hidden="1">
      <c r="A234" s="124"/>
      <c r="B234" s="124"/>
      <c r="C234" s="124"/>
      <c r="D234" s="124"/>
      <c r="E234" s="124"/>
      <c r="F234" s="124"/>
      <c r="G234" s="125"/>
      <c r="J234" s="123"/>
      <c r="K234" s="124"/>
      <c r="L234" s="123"/>
      <c r="M234" s="124"/>
      <c r="N234" s="124"/>
      <c r="O234" s="124"/>
      <c r="P234" s="124"/>
      <c r="Q234" s="124"/>
      <c r="W234" s="124"/>
    </row>
    <row r="235" spans="1:23" ht="15" hidden="1">
      <c r="A235" s="124"/>
      <c r="B235" s="124"/>
      <c r="C235" s="124"/>
      <c r="D235" s="124"/>
      <c r="E235" s="124"/>
      <c r="F235" s="124"/>
      <c r="G235" s="125"/>
      <c r="J235" s="123"/>
      <c r="K235" s="124"/>
      <c r="L235" s="123"/>
      <c r="M235" s="124"/>
      <c r="N235" s="124"/>
      <c r="O235" s="124"/>
      <c r="P235" s="124"/>
      <c r="Q235" s="124"/>
      <c r="W235" s="124"/>
    </row>
    <row r="236" spans="1:23" ht="15" hidden="1">
      <c r="A236" s="124"/>
      <c r="B236" s="124"/>
      <c r="C236" s="124"/>
      <c r="D236" s="124"/>
      <c r="E236" s="124"/>
      <c r="F236" s="124"/>
      <c r="G236" s="125"/>
      <c r="J236" s="123"/>
      <c r="K236" s="124"/>
      <c r="L236" s="123"/>
      <c r="M236" s="124"/>
      <c r="N236" s="124"/>
      <c r="O236" s="124"/>
      <c r="P236" s="124"/>
      <c r="Q236" s="124"/>
      <c r="W236" s="124"/>
    </row>
    <row r="237" spans="1:23" ht="15" hidden="1">
      <c r="A237" s="124"/>
      <c r="B237" s="124"/>
      <c r="C237" s="124"/>
      <c r="D237" s="124"/>
      <c r="E237" s="124"/>
      <c r="F237" s="124"/>
      <c r="G237" s="125"/>
      <c r="J237" s="123"/>
      <c r="K237" s="124"/>
      <c r="L237" s="123"/>
      <c r="M237" s="124"/>
      <c r="N237" s="124"/>
      <c r="O237" s="124"/>
      <c r="P237" s="124"/>
      <c r="Q237" s="124"/>
      <c r="W237" s="124"/>
    </row>
    <row r="238" spans="1:23" ht="15" hidden="1">
      <c r="A238" s="124"/>
      <c r="B238" s="124"/>
      <c r="C238" s="124"/>
      <c r="D238" s="124"/>
      <c r="E238" s="124"/>
      <c r="F238" s="124"/>
      <c r="G238" s="125"/>
      <c r="J238" s="123"/>
      <c r="K238" s="124"/>
      <c r="L238" s="123"/>
      <c r="M238" s="124"/>
      <c r="N238" s="124"/>
      <c r="O238" s="124"/>
      <c r="P238" s="124"/>
      <c r="Q238" s="124"/>
      <c r="W238" s="124"/>
    </row>
    <row r="239" spans="1:23" ht="15" hidden="1">
      <c r="A239" s="124"/>
      <c r="B239" s="124"/>
      <c r="C239" s="124"/>
      <c r="D239" s="124"/>
      <c r="E239" s="124"/>
      <c r="F239" s="124"/>
      <c r="G239" s="125"/>
      <c r="J239" s="123"/>
      <c r="K239" s="124"/>
      <c r="L239" s="123"/>
      <c r="M239" s="124"/>
      <c r="N239" s="124"/>
      <c r="O239" s="124"/>
      <c r="P239" s="124"/>
      <c r="Q239" s="124"/>
      <c r="W239" s="124"/>
    </row>
    <row r="240" spans="1:23" ht="15" hidden="1">
      <c r="A240" s="124"/>
      <c r="B240" s="124"/>
      <c r="C240" s="124"/>
      <c r="D240" s="124"/>
      <c r="E240" s="124"/>
      <c r="F240" s="124"/>
      <c r="G240" s="125"/>
      <c r="J240" s="123"/>
      <c r="K240" s="124"/>
      <c r="L240" s="123"/>
      <c r="M240" s="124"/>
      <c r="N240" s="124"/>
      <c r="O240" s="124"/>
      <c r="P240" s="124"/>
      <c r="Q240" s="124"/>
      <c r="W240" s="124"/>
    </row>
    <row r="241" spans="1:23" ht="15" hidden="1">
      <c r="A241" s="124"/>
      <c r="B241" s="124"/>
      <c r="C241" s="124"/>
      <c r="D241" s="124"/>
      <c r="E241" s="124"/>
      <c r="F241" s="124"/>
      <c r="G241" s="125"/>
      <c r="J241" s="123"/>
      <c r="K241" s="124"/>
      <c r="L241" s="123"/>
      <c r="M241" s="124"/>
      <c r="N241" s="124"/>
      <c r="O241" s="124"/>
      <c r="P241" s="124"/>
      <c r="Q241" s="124"/>
      <c r="W241" s="124"/>
    </row>
    <row r="242" spans="1:23" ht="15" hidden="1">
      <c r="A242" s="124"/>
      <c r="B242" s="124"/>
      <c r="C242" s="124"/>
      <c r="D242" s="124"/>
      <c r="E242" s="124"/>
      <c r="F242" s="124"/>
      <c r="G242" s="125"/>
      <c r="J242" s="123"/>
      <c r="K242" s="124"/>
      <c r="L242" s="123"/>
      <c r="M242" s="124"/>
      <c r="N242" s="124"/>
      <c r="O242" s="124"/>
      <c r="P242" s="124"/>
      <c r="Q242" s="124"/>
      <c r="W242" s="124"/>
    </row>
    <row r="243" spans="1:23" ht="15" hidden="1">
      <c r="A243" s="124"/>
      <c r="B243" s="124"/>
      <c r="C243" s="124"/>
      <c r="D243" s="124"/>
      <c r="E243" s="124"/>
      <c r="F243" s="124"/>
      <c r="G243" s="125"/>
      <c r="J243" s="123"/>
      <c r="K243" s="124"/>
      <c r="L243" s="123"/>
      <c r="M243" s="124"/>
      <c r="N243" s="124"/>
      <c r="O243" s="124"/>
      <c r="P243" s="124"/>
      <c r="Q243" s="124"/>
      <c r="W243" s="124"/>
    </row>
    <row r="244" spans="1:23" ht="15" hidden="1">
      <c r="A244" s="124"/>
      <c r="B244" s="124"/>
      <c r="C244" s="124"/>
      <c r="D244" s="124"/>
      <c r="E244" s="124"/>
      <c r="F244" s="124"/>
      <c r="G244" s="125"/>
      <c r="J244" s="123"/>
      <c r="K244" s="124"/>
      <c r="L244" s="123"/>
      <c r="M244" s="124"/>
      <c r="N244" s="124"/>
      <c r="O244" s="124"/>
      <c r="P244" s="124"/>
      <c r="Q244" s="124"/>
      <c r="W244" s="124"/>
    </row>
    <row r="245" spans="1:23" ht="15" hidden="1">
      <c r="A245" s="124"/>
      <c r="B245" s="124"/>
      <c r="C245" s="124"/>
      <c r="D245" s="124"/>
      <c r="E245" s="124"/>
      <c r="F245" s="124"/>
      <c r="G245" s="125"/>
      <c r="J245" s="123"/>
      <c r="K245" s="124"/>
      <c r="L245" s="123"/>
      <c r="M245" s="124"/>
      <c r="N245" s="124"/>
      <c r="O245" s="124"/>
      <c r="P245" s="124"/>
      <c r="Q245" s="124"/>
      <c r="W245" s="124"/>
    </row>
    <row r="246" spans="1:23" ht="15" hidden="1">
      <c r="A246" s="124"/>
      <c r="B246" s="124"/>
      <c r="C246" s="124"/>
      <c r="D246" s="124"/>
      <c r="E246" s="124"/>
      <c r="F246" s="124"/>
      <c r="G246" s="125"/>
      <c r="J246" s="123"/>
      <c r="K246" s="124"/>
      <c r="L246" s="123"/>
      <c r="M246" s="124"/>
      <c r="N246" s="124"/>
      <c r="O246" s="124"/>
      <c r="P246" s="124"/>
      <c r="Q246" s="124"/>
      <c r="W246" s="124"/>
    </row>
    <row r="247" spans="1:23" ht="15" hidden="1">
      <c r="A247" s="124"/>
      <c r="B247" s="124"/>
      <c r="C247" s="124"/>
      <c r="D247" s="124"/>
      <c r="E247" s="124"/>
      <c r="F247" s="124"/>
      <c r="G247" s="125"/>
      <c r="J247" s="123"/>
      <c r="K247" s="124"/>
      <c r="L247" s="123"/>
      <c r="M247" s="124"/>
      <c r="N247" s="124"/>
      <c r="O247" s="124"/>
      <c r="P247" s="124"/>
      <c r="Q247" s="124"/>
      <c r="W247" s="124"/>
    </row>
    <row r="248" spans="1:23" ht="15" hidden="1">
      <c r="A248" s="124"/>
      <c r="B248" s="124"/>
      <c r="C248" s="124"/>
      <c r="D248" s="124"/>
      <c r="E248" s="124"/>
      <c r="F248" s="124"/>
      <c r="G248" s="125"/>
      <c r="J248" s="123"/>
      <c r="K248" s="124"/>
      <c r="L248" s="123"/>
      <c r="M248" s="124"/>
      <c r="N248" s="124"/>
      <c r="O248" s="124"/>
      <c r="P248" s="124"/>
      <c r="Q248" s="124"/>
      <c r="W248" s="124"/>
    </row>
    <row r="249" spans="1:23" ht="15" hidden="1">
      <c r="A249" s="124"/>
      <c r="B249" s="124"/>
      <c r="C249" s="124"/>
      <c r="D249" s="124"/>
      <c r="E249" s="124"/>
      <c r="F249" s="124"/>
      <c r="G249" s="125"/>
      <c r="J249" s="123"/>
      <c r="K249" s="124"/>
      <c r="L249" s="123"/>
      <c r="M249" s="124"/>
      <c r="N249" s="124"/>
      <c r="O249" s="124"/>
      <c r="P249" s="124"/>
      <c r="Q249" s="124"/>
      <c r="W249" s="124"/>
    </row>
    <row r="250" spans="1:23" ht="15" hidden="1">
      <c r="A250" s="124"/>
      <c r="B250" s="124"/>
      <c r="C250" s="124"/>
      <c r="D250" s="124"/>
      <c r="E250" s="124"/>
      <c r="F250" s="124"/>
      <c r="G250" s="125"/>
      <c r="J250" s="123"/>
      <c r="K250" s="124"/>
      <c r="L250" s="123"/>
      <c r="M250" s="124"/>
      <c r="N250" s="124"/>
      <c r="O250" s="124"/>
      <c r="P250" s="124"/>
      <c r="Q250" s="124"/>
      <c r="W250" s="124"/>
    </row>
    <row r="251" spans="1:23" ht="15" hidden="1">
      <c r="A251" s="124"/>
      <c r="B251" s="124"/>
      <c r="C251" s="124"/>
      <c r="D251" s="124"/>
      <c r="E251" s="124"/>
      <c r="F251" s="124"/>
      <c r="G251" s="125"/>
      <c r="J251" s="123"/>
      <c r="K251" s="124"/>
      <c r="L251" s="123"/>
      <c r="M251" s="124"/>
      <c r="N251" s="124"/>
      <c r="O251" s="124"/>
      <c r="P251" s="124"/>
      <c r="Q251" s="124"/>
      <c r="W251" s="124"/>
    </row>
    <row r="252" spans="1:23" ht="15" hidden="1">
      <c r="A252" s="124"/>
      <c r="B252" s="124"/>
      <c r="C252" s="124"/>
      <c r="D252" s="124"/>
      <c r="E252" s="124"/>
      <c r="F252" s="124"/>
      <c r="G252" s="125"/>
      <c r="J252" s="123"/>
      <c r="K252" s="124"/>
      <c r="L252" s="123"/>
      <c r="M252" s="124"/>
      <c r="N252" s="124"/>
      <c r="O252" s="124"/>
      <c r="P252" s="124"/>
      <c r="Q252" s="124"/>
      <c r="W252" s="124"/>
    </row>
    <row r="253" spans="1:23" ht="15" hidden="1">
      <c r="A253" s="124"/>
      <c r="B253" s="124"/>
      <c r="C253" s="124"/>
      <c r="D253" s="124"/>
      <c r="E253" s="124"/>
      <c r="F253" s="124"/>
      <c r="G253" s="125"/>
      <c r="J253" s="123"/>
      <c r="K253" s="124"/>
      <c r="L253" s="123"/>
      <c r="M253" s="124"/>
      <c r="N253" s="124"/>
      <c r="O253" s="124"/>
      <c r="P253" s="124"/>
      <c r="Q253" s="124"/>
      <c r="W253" s="124"/>
    </row>
    <row r="254" spans="1:23" ht="15" hidden="1">
      <c r="A254" s="124"/>
      <c r="B254" s="124"/>
      <c r="C254" s="124"/>
      <c r="D254" s="124"/>
      <c r="E254" s="124"/>
      <c r="F254" s="124"/>
      <c r="G254" s="125"/>
      <c r="J254" s="123"/>
      <c r="K254" s="124"/>
      <c r="L254" s="123"/>
      <c r="M254" s="124"/>
      <c r="N254" s="124"/>
      <c r="O254" s="124"/>
      <c r="P254" s="124"/>
      <c r="Q254" s="124"/>
      <c r="W254" s="124"/>
    </row>
    <row r="255" spans="1:23" ht="15" hidden="1">
      <c r="A255" s="124"/>
      <c r="B255" s="124"/>
      <c r="C255" s="124"/>
      <c r="D255" s="124"/>
      <c r="E255" s="124"/>
      <c r="F255" s="124"/>
      <c r="G255" s="125"/>
      <c r="J255" s="123"/>
      <c r="K255" s="124"/>
      <c r="L255" s="123"/>
      <c r="M255" s="124"/>
      <c r="N255" s="124"/>
      <c r="Q255" s="124"/>
      <c r="W255" s="124"/>
    </row>
    <row r="256" spans="1:35" ht="15" hidden="1">
      <c r="A256" s="124"/>
      <c r="B256" s="124"/>
      <c r="C256" s="124"/>
      <c r="D256" s="124"/>
      <c r="E256" s="124"/>
      <c r="F256" s="124"/>
      <c r="G256" s="125"/>
      <c r="H256" s="46"/>
      <c r="I256" s="46"/>
      <c r="X256" s="46"/>
      <c r="Y256" s="46"/>
      <c r="Z256" s="46"/>
      <c r="AA256" s="46"/>
      <c r="AB256" s="46"/>
      <c r="AC256" s="46"/>
      <c r="AD256" s="46"/>
      <c r="AE256" s="46"/>
      <c r="AF256" s="46"/>
      <c r="AG256" s="46"/>
      <c r="AH256" s="46"/>
      <c r="AI256" s="46"/>
    </row>
    <row r="257" spans="1:35" ht="15" hidden="1">
      <c r="A257" s="124"/>
      <c r="B257" s="124"/>
      <c r="C257" s="124"/>
      <c r="D257" s="124"/>
      <c r="E257" s="124"/>
      <c r="F257" s="124"/>
      <c r="G257" s="126"/>
      <c r="H257" s="46"/>
      <c r="I257" s="46"/>
      <c r="X257" s="46"/>
      <c r="Y257" s="46"/>
      <c r="Z257" s="46"/>
      <c r="AA257" s="46"/>
      <c r="AB257" s="46"/>
      <c r="AC257" s="46"/>
      <c r="AD257" s="46"/>
      <c r="AE257" s="46"/>
      <c r="AF257" s="46"/>
      <c r="AG257" s="46"/>
      <c r="AH257" s="46"/>
      <c r="AI257" s="46"/>
    </row>
    <row r="258" spans="1:35" ht="15" hidden="1">
      <c r="A258" s="124"/>
      <c r="B258" s="124"/>
      <c r="C258" s="124"/>
      <c r="D258" s="124"/>
      <c r="E258" s="124"/>
      <c r="F258" s="124"/>
      <c r="G258" s="126"/>
      <c r="H258" s="46"/>
      <c r="I258" s="46"/>
      <c r="X258" s="46"/>
      <c r="Y258" s="46"/>
      <c r="Z258" s="46"/>
      <c r="AA258" s="46"/>
      <c r="AB258" s="46"/>
      <c r="AC258" s="46"/>
      <c r="AD258" s="46"/>
      <c r="AE258" s="46"/>
      <c r="AF258" s="46"/>
      <c r="AG258" s="46"/>
      <c r="AH258" s="46"/>
      <c r="AI258" s="46"/>
    </row>
    <row r="259" spans="1:35" ht="15" hidden="1">
      <c r="A259" s="124"/>
      <c r="B259" s="124"/>
      <c r="C259" s="124"/>
      <c r="D259" s="124"/>
      <c r="E259" s="124"/>
      <c r="F259" s="124"/>
      <c r="G259" s="126"/>
      <c r="H259" s="46"/>
      <c r="I259" s="46"/>
      <c r="X259" s="46"/>
      <c r="Y259" s="46"/>
      <c r="Z259" s="46"/>
      <c r="AA259" s="46"/>
      <c r="AB259" s="46"/>
      <c r="AC259" s="46"/>
      <c r="AD259" s="46"/>
      <c r="AE259" s="46"/>
      <c r="AF259" s="46"/>
      <c r="AG259" s="46"/>
      <c r="AH259" s="46"/>
      <c r="AI259" s="46"/>
    </row>
    <row r="260" spans="1:35" ht="15" hidden="1">
      <c r="A260" s="124"/>
      <c r="B260" s="124"/>
      <c r="C260" s="124"/>
      <c r="D260" s="124"/>
      <c r="E260" s="124"/>
      <c r="F260" s="124"/>
      <c r="G260" s="126"/>
      <c r="H260" s="46"/>
      <c r="I260" s="46"/>
      <c r="X260" s="46"/>
      <c r="Y260" s="46"/>
      <c r="Z260" s="46"/>
      <c r="AA260" s="46"/>
      <c r="AB260" s="46"/>
      <c r="AC260" s="46"/>
      <c r="AD260" s="46"/>
      <c r="AE260" s="46"/>
      <c r="AF260" s="46"/>
      <c r="AG260" s="46"/>
      <c r="AH260" s="46"/>
      <c r="AI260" s="46"/>
    </row>
    <row r="261" spans="1:7" ht="15" hidden="1">
      <c r="A261" s="124"/>
      <c r="B261" s="124"/>
      <c r="C261" s="124"/>
      <c r="D261" s="124"/>
      <c r="E261" s="124"/>
      <c r="F261" s="124"/>
      <c r="G261" s="126"/>
    </row>
    <row r="262" spans="1:6" ht="15" hidden="1">
      <c r="A262" s="124"/>
      <c r="B262" s="124"/>
      <c r="C262" s="124"/>
      <c r="D262" s="124"/>
      <c r="E262" s="124"/>
      <c r="F262" s="124"/>
    </row>
    <row r="263" spans="1:6" ht="15" hidden="1">
      <c r="A263" s="46"/>
      <c r="B263" s="46"/>
      <c r="C263" s="46"/>
      <c r="D263" s="46"/>
      <c r="E263" s="46"/>
      <c r="F263" s="46"/>
    </row>
    <row r="264" spans="1:6" ht="15" hidden="1">
      <c r="A264" s="46"/>
      <c r="B264" s="46"/>
      <c r="C264" s="46"/>
      <c r="D264" s="46"/>
      <c r="E264" s="46"/>
      <c r="F264" s="46"/>
    </row>
    <row r="265" spans="1:6" ht="15" hidden="1">
      <c r="A265" s="46"/>
      <c r="B265" s="46"/>
      <c r="C265" s="46"/>
      <c r="D265" s="46"/>
      <c r="E265" s="46"/>
      <c r="F265" s="46"/>
    </row>
    <row r="266" spans="1:6" ht="15" hidden="1">
      <c r="A266" s="46"/>
      <c r="B266" s="46"/>
      <c r="C266" s="46"/>
      <c r="D266" s="46"/>
      <c r="E266" s="46"/>
      <c r="F266" s="46"/>
    </row>
    <row r="267" spans="1:6" ht="15" hidden="1">
      <c r="A267" s="46"/>
      <c r="B267" s="46"/>
      <c r="C267" s="46"/>
      <c r="D267" s="46"/>
      <c r="E267" s="46"/>
      <c r="F267" s="46"/>
    </row>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65536" ht="15.75" hidden="1" thickBot="1">
      <c r="G65536" s="171"/>
    </row>
  </sheetData>
  <sheetProtection sheet="1" objects="1" scenarios="1" selectLockedCells="1"/>
  <mergeCells count="38">
    <mergeCell ref="A12:B12"/>
    <mergeCell ref="A53:F53"/>
    <mergeCell ref="A54:B54"/>
    <mergeCell ref="C54:D54"/>
    <mergeCell ref="E54:F54"/>
    <mergeCell ref="A47:B47"/>
    <mergeCell ref="C47:D47"/>
    <mergeCell ref="E47:F47"/>
    <mergeCell ref="A18:F18"/>
    <mergeCell ref="C9:F9"/>
    <mergeCell ref="A46:F46"/>
    <mergeCell ref="A33:B33"/>
    <mergeCell ref="C33:D33"/>
    <mergeCell ref="C6:E7"/>
    <mergeCell ref="B6:B7"/>
    <mergeCell ref="A39:F39"/>
    <mergeCell ref="A40:B40"/>
    <mergeCell ref="C40:D40"/>
    <mergeCell ref="E12:F12"/>
    <mergeCell ref="G1:G6"/>
    <mergeCell ref="C26:D26"/>
    <mergeCell ref="E26:F26"/>
    <mergeCell ref="A6:A7"/>
    <mergeCell ref="D3:F3"/>
    <mergeCell ref="A11:F11"/>
    <mergeCell ref="A8:B8"/>
    <mergeCell ref="A9:B9"/>
    <mergeCell ref="C8:F8"/>
    <mergeCell ref="C12:D12"/>
    <mergeCell ref="R15:U15"/>
    <mergeCell ref="E40:F40"/>
    <mergeCell ref="A19:B19"/>
    <mergeCell ref="A25:F25"/>
    <mergeCell ref="A26:B26"/>
    <mergeCell ref="E33:F33"/>
    <mergeCell ref="A32:F32"/>
    <mergeCell ref="C19:D19"/>
    <mergeCell ref="E19:F19"/>
  </mergeCells>
  <dataValidations count="13">
    <dataValidation type="list" allowBlank="1" showInputMessage="1" showErrorMessage="1" prompt="Choisir la discipline dans la liste déroulante" sqref="B1">
      <formula1>$J$6:$J$11</formula1>
    </dataValidation>
    <dataValidation type="whole" allowBlank="1" showInputMessage="1" showErrorMessage="1" prompt="Entrer le nombre de points sans mettre &quot;Pts&quot; ou &quot;Points&quot;" error="Et puis quoi encore !" sqref="D5">
      <formula1>1</formula1>
      <formula2>300</formula2>
    </dataValidation>
    <dataValidation allowBlank="1" showInputMessage="1" showErrorMessage="1" prompt="Pas de limitation de reprises : laisser la case vide" sqref="F5"/>
    <dataValidation allowBlank="1" showInputMessage="1" showErrorMessage="1" prompt="Si il ya plusieurs forfaits excusés, Saisir Prenom1 Nom1 , Prénom2 Nom2,  etc..." sqref="C8:F8"/>
    <dataValidation allowBlank="1" showInputMessage="1" showErrorMessage="1" prompt="Si il y a plusieurs forfaits non excusés, saisir Prénom1 Nom1 , Prénom2 Nom2, etc..." sqref="C9:F9"/>
    <dataValidation allowBlank="1" showInputMessage="1" showErrorMessage="1" prompt="Saisir sous la forme JJ/MM/AAAA" sqref="B5"/>
    <dataValidation type="list" allowBlank="1" showInputMessage="1" showErrorMessage="1" sqref="A6:A7">
      <formula1>$O$28:$O$33</formula1>
    </dataValidation>
    <dataValidation allowBlank="1" showInputMessage="1" showErrorMessage="1" promptTitle="Attention" prompt="Doit être remplie si il y a 1 seule Poule de 2 et doit être vide si il y a 2 Poules de 2" sqref="F20"/>
    <dataValidation type="list" allowBlank="1" showInputMessage="1" showErrorMessage="1" prompt="Choisir le club dans la liste déroulante" sqref="D58 F58 B58 F51 B51 D51">
      <formula1>$O$15:$O$34</formula1>
    </dataValidation>
    <dataValidation type="list" allowBlank="1" showInputMessage="1" showErrorMessage="1" prompt="Choisir le club dans la liste déroulante" sqref="D23 F30 D30 B23 F23 D16 B30 F16 B16">
      <formula1>$O$15:$O$26</formula1>
    </dataValidation>
    <dataValidation type="list" allowBlank="1" showInputMessage="1" showErrorMessage="1" prompt="Choisir le club dans la liste déroulante" sqref="D3:F3">
      <formula1>$P$17:$P$25</formula1>
    </dataValidation>
    <dataValidation type="list" allowBlank="1" showInputMessage="1" showErrorMessage="1" prompt="Choisir la catégorie dans la liste déroulante" sqref="D1">
      <formula1>$L$8:$L$13</formula1>
    </dataValidation>
    <dataValidation type="list" allowBlank="1" showInputMessage="1" showErrorMessage="1" prompt="Choisir le club dans la liste déroulante" sqref="F37 D44 B44 D37 B37 F44">
      <formula1>$O$15:$O$46</formula1>
    </dataValidation>
  </dataValidations>
  <printOptions horizontalCentered="1" verticalCentered="1"/>
  <pageMargins left="0.5905511811023623" right="0.5905511811023623" top="0.7480314960629921" bottom="0.3937007874015748" header="0.2755905511811024" footer="0.5118110236220472"/>
  <pageSetup blackAndWhite="1" fitToHeight="1" fitToWidth="1"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sheetPr codeName="Feuil4">
    <pageSetUpPr fitToPage="1"/>
  </sheetPr>
  <dimension ref="A1:AK63"/>
  <sheetViews>
    <sheetView showGridLines="0" showZeros="0" zoomScale="71" zoomScaleNormal="71" zoomScalePageLayoutView="0" workbookViewId="0" topLeftCell="A22">
      <selection activeCell="Z1" sqref="Z1"/>
    </sheetView>
  </sheetViews>
  <sheetFormatPr defaultColWidth="0" defaultRowHeight="12.75" zeroHeight="1"/>
  <cols>
    <col min="1" max="1" width="4.7109375" style="4" customWidth="1"/>
    <col min="2" max="2" width="4.00390625" style="4" customWidth="1"/>
    <col min="3" max="4" width="10.57421875" style="4" customWidth="1"/>
    <col min="5" max="5" width="4.28125" style="4" customWidth="1"/>
    <col min="6" max="6" width="4.421875" style="4" customWidth="1"/>
    <col min="7" max="7" width="4.00390625" style="4" customWidth="1"/>
    <col min="8" max="8" width="10.28125" style="4" customWidth="1"/>
    <col min="9" max="9" width="10.57421875" style="4" customWidth="1"/>
    <col min="10" max="10" width="4.140625" style="4" customWidth="1"/>
    <col min="11" max="11" width="4.8515625" style="4" customWidth="1"/>
    <col min="12" max="12" width="4.00390625" style="4" customWidth="1"/>
    <col min="13" max="13" width="10.28125" style="4" customWidth="1"/>
    <col min="14" max="14" width="10.140625" style="4" customWidth="1"/>
    <col min="15" max="15" width="4.28125" style="4" customWidth="1"/>
    <col min="16" max="16" width="4.7109375" style="2" customWidth="1"/>
    <col min="17" max="17" width="4.00390625" style="2" customWidth="1"/>
    <col min="18" max="19" width="10.57421875" style="2" customWidth="1"/>
    <col min="20" max="20" width="4.28125" style="2" customWidth="1"/>
    <col min="21" max="21" width="5.28125" style="2" customWidth="1"/>
    <col min="22" max="22" width="4.00390625" style="2" customWidth="1"/>
    <col min="23" max="23" width="10.28125" style="2" customWidth="1"/>
    <col min="24" max="24" width="10.57421875" style="2" customWidth="1"/>
    <col min="25" max="25" width="4.140625" style="2" customWidth="1"/>
    <col min="26" max="26" width="5.00390625" style="2" customWidth="1"/>
    <col min="27" max="27" width="4.00390625" style="2" customWidth="1"/>
    <col min="28" max="28" width="10.28125" style="2" customWidth="1"/>
    <col min="29" max="29" width="10.140625" style="2" customWidth="1"/>
    <col min="30" max="30" width="4.57421875" style="2" customWidth="1"/>
    <col min="31" max="31" width="4.8515625" style="2" customWidth="1"/>
    <col min="32" max="32" width="4.00390625" style="4" customWidth="1"/>
    <col min="33" max="33" width="10.28125" style="4" customWidth="1"/>
    <col min="34" max="34" width="10.00390625" style="4" customWidth="1"/>
    <col min="35" max="35" width="4.57421875" style="4" customWidth="1"/>
    <col min="36" max="36" width="3.57421875" style="4" customWidth="1"/>
    <col min="37" max="37" width="2.8515625" style="4" customWidth="1"/>
    <col min="38" max="78" width="11.421875" style="4" hidden="1" customWidth="1"/>
    <col min="79" max="16384" width="0" style="4" hidden="1" customWidth="1"/>
  </cols>
  <sheetData>
    <row r="1" spans="1:37" ht="35.25" customHeight="1">
      <c r="A1" s="321" t="s">
        <v>187</v>
      </c>
      <c r="B1" s="322"/>
      <c r="C1" s="322"/>
      <c r="D1" s="323">
        <f>Engagements!D3</f>
        <v>0</v>
      </c>
      <c r="E1" s="324"/>
      <c r="F1" s="324"/>
      <c r="G1" s="324"/>
      <c r="H1" s="324"/>
      <c r="I1" s="324"/>
      <c r="J1" s="324"/>
      <c r="K1" s="324"/>
      <c r="L1" s="324"/>
      <c r="M1" s="324"/>
      <c r="N1" s="324"/>
      <c r="O1" s="324"/>
      <c r="P1" s="324"/>
      <c r="Q1" s="324"/>
      <c r="R1" s="324"/>
      <c r="S1" s="324"/>
      <c r="T1" s="324"/>
      <c r="U1" s="324"/>
      <c r="V1" s="324"/>
      <c r="W1" s="324"/>
      <c r="X1" s="324"/>
      <c r="Y1" s="325"/>
      <c r="Z1" s="150"/>
      <c r="AA1" s="292" t="s">
        <v>129</v>
      </c>
      <c r="AB1" s="293"/>
      <c r="AC1" s="293"/>
      <c r="AD1" s="293"/>
      <c r="AE1" s="151"/>
      <c r="AF1" s="150"/>
      <c r="AG1" s="150"/>
      <c r="AH1" s="150"/>
      <c r="AI1" s="150"/>
      <c r="AJ1" s="152"/>
      <c r="AK1" s="175"/>
    </row>
    <row r="2" spans="1:37" ht="21.75" customHeight="1">
      <c r="A2" s="153"/>
      <c r="B2" s="23"/>
      <c r="C2" s="154"/>
      <c r="D2" s="154"/>
      <c r="E2" s="154"/>
      <c r="F2" s="154"/>
      <c r="G2" s="154"/>
      <c r="H2" s="154"/>
      <c r="I2" s="154"/>
      <c r="J2" s="154"/>
      <c r="K2" s="26"/>
      <c r="L2" s="26"/>
      <c r="M2" s="26"/>
      <c r="N2" s="26"/>
      <c r="O2" s="26"/>
      <c r="P2" s="154"/>
      <c r="Q2" s="154"/>
      <c r="R2" s="154"/>
      <c r="S2" s="154"/>
      <c r="T2" s="154"/>
      <c r="U2" s="154"/>
      <c r="V2" s="154"/>
      <c r="W2" s="154"/>
      <c r="X2" s="154"/>
      <c r="Y2" s="154"/>
      <c r="Z2" s="154"/>
      <c r="AA2" s="154"/>
      <c r="AB2" s="154"/>
      <c r="AC2" s="155"/>
      <c r="AD2" s="155"/>
      <c r="AE2" s="155"/>
      <c r="AF2" s="154"/>
      <c r="AG2" s="154"/>
      <c r="AH2" s="154"/>
      <c r="AI2" s="154"/>
      <c r="AJ2" s="156"/>
      <c r="AK2" s="175"/>
    </row>
    <row r="3" spans="1:37" ht="21.75" customHeight="1">
      <c r="A3" s="331" t="s">
        <v>58</v>
      </c>
      <c r="B3" s="332"/>
      <c r="C3" s="332"/>
      <c r="D3" s="332"/>
      <c r="E3" s="332"/>
      <c r="F3" s="333"/>
      <c r="G3" s="154"/>
      <c r="H3" s="154"/>
      <c r="I3" s="154"/>
      <c r="J3" s="154"/>
      <c r="K3" s="157"/>
      <c r="L3" s="157"/>
      <c r="M3" s="157"/>
      <c r="N3" s="157"/>
      <c r="O3" s="157"/>
      <c r="P3" s="154"/>
      <c r="Q3" s="154"/>
      <c r="R3" s="154"/>
      <c r="S3" s="154"/>
      <c r="T3" s="154"/>
      <c r="U3" s="154"/>
      <c r="V3" s="154"/>
      <c r="W3" s="154"/>
      <c r="X3" s="154"/>
      <c r="Y3" s="154"/>
      <c r="Z3" s="154"/>
      <c r="AA3" s="154"/>
      <c r="AB3" s="154"/>
      <c r="AC3" s="155"/>
      <c r="AD3" s="155"/>
      <c r="AE3" s="155"/>
      <c r="AF3" s="154"/>
      <c r="AG3" s="154"/>
      <c r="AH3" s="154"/>
      <c r="AI3" s="154"/>
      <c r="AJ3" s="156"/>
      <c r="AK3" s="175"/>
    </row>
    <row r="4" spans="1:37" ht="21.75" customHeight="1">
      <c r="A4" s="158"/>
      <c r="B4" s="24"/>
      <c r="C4" s="154"/>
      <c r="D4" s="154"/>
      <c r="E4" s="154"/>
      <c r="F4" s="154"/>
      <c r="G4" s="154"/>
      <c r="H4" s="154"/>
      <c r="I4" s="154"/>
      <c r="J4" s="154"/>
      <c r="K4" s="25"/>
      <c r="L4" s="25"/>
      <c r="M4" s="25"/>
      <c r="N4" s="25"/>
      <c r="O4" s="25"/>
      <c r="P4" s="154"/>
      <c r="Q4" s="154"/>
      <c r="R4" s="154"/>
      <c r="S4" s="154"/>
      <c r="T4" s="154"/>
      <c r="U4" s="154"/>
      <c r="V4" s="154"/>
      <c r="W4" s="154"/>
      <c r="X4" s="154"/>
      <c r="Y4" s="154"/>
      <c r="Z4" s="154"/>
      <c r="AA4" s="154"/>
      <c r="AB4" s="154"/>
      <c r="AC4" s="155"/>
      <c r="AD4" s="155"/>
      <c r="AE4" s="155"/>
      <c r="AF4" s="154"/>
      <c r="AG4" s="154"/>
      <c r="AH4" s="154"/>
      <c r="AI4" s="154"/>
      <c r="AJ4" s="156"/>
      <c r="AK4" s="175"/>
    </row>
    <row r="5" spans="1:37" s="9" customFormat="1" ht="24.75" customHeight="1">
      <c r="A5" s="334">
        <f>+Engagements!B1</f>
        <v>0</v>
      </c>
      <c r="B5" s="335"/>
      <c r="C5" s="336"/>
      <c r="D5" s="334">
        <f>Engagements!D1</f>
        <v>0</v>
      </c>
      <c r="E5" s="335"/>
      <c r="F5" s="336"/>
      <c r="G5" s="337">
        <f>+Engagements!B5</f>
        <v>0</v>
      </c>
      <c r="H5" s="338"/>
      <c r="I5" s="339"/>
      <c r="J5" s="340">
        <f>+Engagements!D5</f>
        <v>0</v>
      </c>
      <c r="K5" s="341"/>
      <c r="L5" s="341"/>
      <c r="M5" s="39">
        <f>+Engagements!F5</f>
        <v>0</v>
      </c>
      <c r="N5" s="329" t="s">
        <v>36</v>
      </c>
      <c r="O5" s="330"/>
      <c r="P5" s="159"/>
      <c r="Q5" s="159"/>
      <c r="R5" s="159"/>
      <c r="S5" s="326" t="s">
        <v>45</v>
      </c>
      <c r="T5" s="327"/>
      <c r="U5" s="327">
        <f>+Engagements!F1</f>
        <v>0</v>
      </c>
      <c r="V5" s="327"/>
      <c r="W5" s="327"/>
      <c r="X5" s="327"/>
      <c r="Y5" s="328"/>
      <c r="Z5" s="160"/>
      <c r="AA5" s="160"/>
      <c r="AB5" s="160"/>
      <c r="AC5" s="155"/>
      <c r="AD5" s="155"/>
      <c r="AE5" s="155"/>
      <c r="AF5" s="154"/>
      <c r="AG5" s="154"/>
      <c r="AH5" s="154"/>
      <c r="AI5" s="154"/>
      <c r="AJ5" s="156"/>
      <c r="AK5" s="176"/>
    </row>
    <row r="6" spans="1:37" s="9" customFormat="1" ht="15.75" customHeight="1">
      <c r="A6" s="161"/>
      <c r="B6" s="38"/>
      <c r="C6" s="18"/>
      <c r="D6" s="18"/>
      <c r="E6" s="18"/>
      <c r="F6" s="30"/>
      <c r="G6" s="19"/>
      <c r="H6" s="19"/>
      <c r="I6" s="19"/>
      <c r="J6" s="18"/>
      <c r="K6" s="31"/>
      <c r="L6" s="20"/>
      <c r="M6" s="21"/>
      <c r="N6" s="20"/>
      <c r="O6" s="20"/>
      <c r="P6" s="160"/>
      <c r="Q6" s="160"/>
      <c r="R6" s="160"/>
      <c r="S6" s="160"/>
      <c r="T6" s="160"/>
      <c r="U6" s="160"/>
      <c r="V6" s="160"/>
      <c r="W6" s="160"/>
      <c r="X6" s="160"/>
      <c r="Y6" s="160"/>
      <c r="Z6" s="160"/>
      <c r="AA6" s="160"/>
      <c r="AB6" s="160"/>
      <c r="AC6" s="155"/>
      <c r="AD6" s="155"/>
      <c r="AE6" s="155"/>
      <c r="AF6" s="154"/>
      <c r="AG6" s="154"/>
      <c r="AH6" s="154"/>
      <c r="AI6" s="154"/>
      <c r="AJ6" s="156"/>
      <c r="AK6" s="176"/>
    </row>
    <row r="7" spans="1:37" s="5" customFormat="1" ht="26.25" customHeight="1">
      <c r="A7" s="316">
        <v>1</v>
      </c>
      <c r="B7" s="287" t="str">
        <f>+Engagements!A11</f>
        <v>POULE N°1</v>
      </c>
      <c r="C7" s="288"/>
      <c r="D7" s="318" t="s">
        <v>44</v>
      </c>
      <c r="E7" s="320"/>
      <c r="F7" s="270">
        <v>2</v>
      </c>
      <c r="G7" s="314" t="str">
        <f>+Engagements!A18</f>
        <v>POULE N°2</v>
      </c>
      <c r="H7" s="315"/>
      <c r="I7" s="318" t="s">
        <v>44</v>
      </c>
      <c r="J7" s="319"/>
      <c r="K7" s="270">
        <v>3</v>
      </c>
      <c r="L7" s="314" t="str">
        <f>+Engagements!A25</f>
        <v>POULE N°3</v>
      </c>
      <c r="M7" s="315"/>
      <c r="N7" s="16"/>
      <c r="O7" s="17"/>
      <c r="P7" s="270">
        <v>4</v>
      </c>
      <c r="Q7" s="287" t="str">
        <f>+Engagements!A32</f>
        <v>POULE N°4</v>
      </c>
      <c r="R7" s="288"/>
      <c r="S7" s="10"/>
      <c r="T7" s="11"/>
      <c r="U7" s="270">
        <v>5</v>
      </c>
      <c r="V7" s="287" t="str">
        <f>+Engagements!A39</f>
        <v>POULE N°5</v>
      </c>
      <c r="W7" s="288"/>
      <c r="X7" s="10"/>
      <c r="Y7" s="11"/>
      <c r="Z7" s="270">
        <v>6</v>
      </c>
      <c r="AA7" s="287" t="str">
        <f>+Engagements!A46</f>
        <v>POULE N°6</v>
      </c>
      <c r="AB7" s="288"/>
      <c r="AC7" s="10"/>
      <c r="AD7" s="11"/>
      <c r="AE7" s="270">
        <v>7</v>
      </c>
      <c r="AF7" s="287" t="str">
        <f>+Engagements!A53</f>
        <v>POULE N°7</v>
      </c>
      <c r="AG7" s="288"/>
      <c r="AH7" s="10"/>
      <c r="AI7" s="11"/>
      <c r="AJ7" s="156"/>
      <c r="AK7" s="177"/>
    </row>
    <row r="8" spans="1:37" ht="22.5" customHeight="1">
      <c r="A8" s="316"/>
      <c r="B8" s="289" t="s">
        <v>20</v>
      </c>
      <c r="C8" s="290"/>
      <c r="D8" s="290"/>
      <c r="E8" s="291"/>
      <c r="F8" s="270"/>
      <c r="G8" s="289" t="s">
        <v>20</v>
      </c>
      <c r="H8" s="290"/>
      <c r="I8" s="290"/>
      <c r="J8" s="291"/>
      <c r="K8" s="270"/>
      <c r="L8" s="289" t="s">
        <v>20</v>
      </c>
      <c r="M8" s="290"/>
      <c r="N8" s="290"/>
      <c r="O8" s="291"/>
      <c r="P8" s="270"/>
      <c r="Q8" s="289" t="s">
        <v>20</v>
      </c>
      <c r="R8" s="290"/>
      <c r="S8" s="290"/>
      <c r="T8" s="291"/>
      <c r="U8" s="270"/>
      <c r="V8" s="289" t="s">
        <v>20</v>
      </c>
      <c r="W8" s="290"/>
      <c r="X8" s="290"/>
      <c r="Y8" s="291"/>
      <c r="Z8" s="270"/>
      <c r="AA8" s="289" t="s">
        <v>20</v>
      </c>
      <c r="AB8" s="290"/>
      <c r="AC8" s="290"/>
      <c r="AD8" s="291"/>
      <c r="AE8" s="270"/>
      <c r="AF8" s="289" t="s">
        <v>20</v>
      </c>
      <c r="AG8" s="290"/>
      <c r="AH8" s="290"/>
      <c r="AI8" s="291"/>
      <c r="AJ8" s="156"/>
      <c r="AK8" s="175"/>
    </row>
    <row r="9" spans="1:37" ht="22.5" customHeight="1">
      <c r="A9" s="317"/>
      <c r="B9" s="284">
        <f>IF(condition1=TRUE,nom2,IF(condition2=TRUE,nom1,IF(condition3=TRUE,nom1,IF(condition4=TRUE,nom2,IF(condition5=TRUE,nom1,"")))))</f>
        <v>0</v>
      </c>
      <c r="C9" s="285"/>
      <c r="D9" s="284">
        <f>IF(condition1=TRUE,nom3,IF(condition2=TRUE,nom2,IF(condition3=TRUE,nom2,IF(condition4=TRUE,nom3,IF(condition5=TRUE,nom2,"")))))</f>
        <v>0</v>
      </c>
      <c r="E9" s="285"/>
      <c r="F9" s="271"/>
      <c r="G9" s="284">
        <f>IF(condition1=TRUE,"",IF(condition2=TRUE,"",IF(condition3=TRUE,nom5,IF(condition4=TRUE,nom5,IF(condition5=TRUE,nom4,"")))))</f>
      </c>
      <c r="H9" s="285"/>
      <c r="I9" s="284">
        <f>IF(condition1=TRUE,"",IF(condition2=TRUE,"",IF(condition3=TRUE,nom6,IF(condition4=TRUE,nom6,IF(condition5=TRUE,nom5,"")))))</f>
      </c>
      <c r="J9" s="285"/>
      <c r="K9" s="271"/>
      <c r="L9" s="284">
        <f>nom8</f>
        <v>0</v>
      </c>
      <c r="M9" s="285"/>
      <c r="N9" s="284">
        <f>nom9</f>
        <v>0</v>
      </c>
      <c r="O9" s="285"/>
      <c r="P9" s="271"/>
      <c r="Q9" s="284">
        <f>nom11</f>
        <v>0</v>
      </c>
      <c r="R9" s="285"/>
      <c r="S9" s="284">
        <f>nom12</f>
        <v>0</v>
      </c>
      <c r="T9" s="285"/>
      <c r="U9" s="271"/>
      <c r="V9" s="284">
        <f>nom14</f>
        <v>0</v>
      </c>
      <c r="W9" s="285"/>
      <c r="X9" s="284">
        <f>nom15</f>
        <v>0</v>
      </c>
      <c r="Y9" s="285"/>
      <c r="Z9" s="271"/>
      <c r="AA9" s="284">
        <f>nom17</f>
        <v>0</v>
      </c>
      <c r="AB9" s="285"/>
      <c r="AC9" s="284">
        <f>nom18</f>
        <v>0</v>
      </c>
      <c r="AD9" s="285"/>
      <c r="AE9" s="271"/>
      <c r="AF9" s="284">
        <f>nom20</f>
        <v>0</v>
      </c>
      <c r="AG9" s="285"/>
      <c r="AH9" s="284">
        <f>nom21</f>
        <v>0</v>
      </c>
      <c r="AI9" s="285"/>
      <c r="AJ9" s="156"/>
      <c r="AK9" s="175"/>
    </row>
    <row r="10" spans="1:37" ht="22.5" customHeight="1">
      <c r="A10" s="162"/>
      <c r="B10" s="286">
        <f>IF(condition1=TRUE,prenom2,IF(condition2=TRUE,prenom1,IF(condition3=TRUE,prenom1,IF(condition4=TRUE,prenom2,IF(condition5=TRUE,prenom1,"")))))</f>
        <v>0</v>
      </c>
      <c r="C10" s="286"/>
      <c r="D10" s="286">
        <f>IF(condition1=TRUE,prenom3,IF(condition2=TRUE,prenom2,IF(condition3=TRUE,prenom2,IF(condition4=TRUE,prenom3,IF(condition5=TRUE,prenom2,"")))))</f>
        <v>0</v>
      </c>
      <c r="E10" s="286"/>
      <c r="F10" s="36"/>
      <c r="G10" s="286">
        <f>IF(condition1=TRUE,"",IF(condition2=TRUE,"",IF(condition3=TRUE,prenom5,IF(condition4=TRUE,prenom5,IF(condition5=TRUE,prenom4,"")))))</f>
      </c>
      <c r="H10" s="286"/>
      <c r="I10" s="286">
        <f>IF(condition1=TRUE,"",IF(condition2="",prenom1,IF(condition3=TRUE,prenom6,IF(condition4=TRUE,prenom6,IF(condition5=TRUE,prenom5,"")))))</f>
      </c>
      <c r="J10" s="286"/>
      <c r="K10" s="36"/>
      <c r="L10" s="286">
        <f>prenom8</f>
        <v>0</v>
      </c>
      <c r="M10" s="286"/>
      <c r="N10" s="286">
        <f>prenom9</f>
        <v>0</v>
      </c>
      <c r="O10" s="286"/>
      <c r="P10" s="36"/>
      <c r="Q10" s="286">
        <f>prenom11</f>
        <v>0</v>
      </c>
      <c r="R10" s="286"/>
      <c r="S10" s="286">
        <f>prenom12</f>
        <v>0</v>
      </c>
      <c r="T10" s="286"/>
      <c r="U10" s="36"/>
      <c r="V10" s="286">
        <f>prenom14</f>
        <v>0</v>
      </c>
      <c r="W10" s="286"/>
      <c r="X10" s="286">
        <f>prenom15</f>
        <v>0</v>
      </c>
      <c r="Y10" s="286"/>
      <c r="Z10" s="37"/>
      <c r="AA10" s="286">
        <f>prenom17</f>
        <v>0</v>
      </c>
      <c r="AB10" s="286"/>
      <c r="AC10" s="286">
        <f>prenom18</f>
        <v>0</v>
      </c>
      <c r="AD10" s="286"/>
      <c r="AE10" s="154"/>
      <c r="AF10" s="286">
        <f>prenom20</f>
        <v>0</v>
      </c>
      <c r="AG10" s="286"/>
      <c r="AH10" s="286">
        <f>prenom21</f>
        <v>0</v>
      </c>
      <c r="AI10" s="286"/>
      <c r="AJ10" s="156"/>
      <c r="AK10" s="175"/>
    </row>
    <row r="11" spans="1:37" ht="22.5" customHeight="1">
      <c r="A11" s="145" t="s">
        <v>22</v>
      </c>
      <c r="B11" s="274"/>
      <c r="C11" s="275"/>
      <c r="D11" s="276"/>
      <c r="E11" s="277"/>
      <c r="F11" s="145" t="s">
        <v>22</v>
      </c>
      <c r="G11" s="274"/>
      <c r="H11" s="275"/>
      <c r="I11" s="276"/>
      <c r="J11" s="277"/>
      <c r="K11" s="145" t="s">
        <v>22</v>
      </c>
      <c r="L11" s="274"/>
      <c r="M11" s="275"/>
      <c r="N11" s="276"/>
      <c r="O11" s="277"/>
      <c r="P11" s="145" t="s">
        <v>22</v>
      </c>
      <c r="Q11" s="274"/>
      <c r="R11" s="275"/>
      <c r="S11" s="276"/>
      <c r="T11" s="277"/>
      <c r="U11" s="145" t="s">
        <v>22</v>
      </c>
      <c r="V11" s="274"/>
      <c r="W11" s="275"/>
      <c r="X11" s="276"/>
      <c r="Y11" s="277"/>
      <c r="Z11" s="145" t="s">
        <v>22</v>
      </c>
      <c r="AA11" s="274"/>
      <c r="AB11" s="275"/>
      <c r="AC11" s="276"/>
      <c r="AD11" s="277"/>
      <c r="AE11" s="145" t="s">
        <v>22</v>
      </c>
      <c r="AF11" s="274"/>
      <c r="AG11" s="275"/>
      <c r="AH11" s="276"/>
      <c r="AI11" s="277"/>
      <c r="AJ11" s="156"/>
      <c r="AK11" s="175"/>
    </row>
    <row r="12" spans="1:37" ht="22.5" customHeight="1">
      <c r="A12" s="146" t="s">
        <v>21</v>
      </c>
      <c r="B12" s="278"/>
      <c r="C12" s="279"/>
      <c r="D12" s="279"/>
      <c r="E12" s="280"/>
      <c r="F12" s="146" t="s">
        <v>21</v>
      </c>
      <c r="G12" s="278"/>
      <c r="H12" s="279"/>
      <c r="I12" s="279"/>
      <c r="J12" s="280"/>
      <c r="K12" s="146" t="s">
        <v>21</v>
      </c>
      <c r="L12" s="278"/>
      <c r="M12" s="279"/>
      <c r="N12" s="279"/>
      <c r="O12" s="280"/>
      <c r="P12" s="146" t="s">
        <v>21</v>
      </c>
      <c r="Q12" s="278"/>
      <c r="R12" s="279"/>
      <c r="S12" s="279"/>
      <c r="T12" s="280"/>
      <c r="U12" s="146" t="s">
        <v>21</v>
      </c>
      <c r="V12" s="278"/>
      <c r="W12" s="279"/>
      <c r="X12" s="279"/>
      <c r="Y12" s="280"/>
      <c r="Z12" s="146" t="s">
        <v>21</v>
      </c>
      <c r="AA12" s="278"/>
      <c r="AB12" s="279"/>
      <c r="AC12" s="279"/>
      <c r="AD12" s="280"/>
      <c r="AE12" s="146" t="s">
        <v>21</v>
      </c>
      <c r="AF12" s="278"/>
      <c r="AG12" s="279"/>
      <c r="AH12" s="279"/>
      <c r="AI12" s="280"/>
      <c r="AJ12" s="156"/>
      <c r="AK12" s="175"/>
    </row>
    <row r="13" spans="1:37" ht="22.5" customHeight="1">
      <c r="A13" s="147" t="s">
        <v>23</v>
      </c>
      <c r="B13" s="267"/>
      <c r="C13" s="268"/>
      <c r="D13" s="268"/>
      <c r="E13" s="269"/>
      <c r="F13" s="147" t="s">
        <v>23</v>
      </c>
      <c r="G13" s="267"/>
      <c r="H13" s="268"/>
      <c r="I13" s="268"/>
      <c r="J13" s="269"/>
      <c r="K13" s="147" t="s">
        <v>23</v>
      </c>
      <c r="L13" s="267"/>
      <c r="M13" s="268"/>
      <c r="N13" s="268"/>
      <c r="O13" s="269"/>
      <c r="P13" s="147" t="s">
        <v>23</v>
      </c>
      <c r="Q13" s="267"/>
      <c r="R13" s="268"/>
      <c r="S13" s="268"/>
      <c r="T13" s="269"/>
      <c r="U13" s="147" t="s">
        <v>23</v>
      </c>
      <c r="V13" s="267"/>
      <c r="W13" s="268"/>
      <c r="X13" s="268"/>
      <c r="Y13" s="269"/>
      <c r="Z13" s="147" t="s">
        <v>23</v>
      </c>
      <c r="AA13" s="267"/>
      <c r="AB13" s="268"/>
      <c r="AC13" s="268"/>
      <c r="AD13" s="269"/>
      <c r="AE13" s="147" t="s">
        <v>23</v>
      </c>
      <c r="AF13" s="267"/>
      <c r="AG13" s="268"/>
      <c r="AH13" s="268"/>
      <c r="AI13" s="269"/>
      <c r="AJ13" s="156"/>
      <c r="AK13" s="175"/>
    </row>
    <row r="14" spans="1:37" ht="22.5" customHeight="1">
      <c r="A14" s="148" t="s">
        <v>24</v>
      </c>
      <c r="B14" s="27">
        <f>IF(B13="","",IF(B11&gt;D11,"G",IF(B11=D11,"N","P")))</f>
      </c>
      <c r="C14" s="29">
        <f>IF(B13="","",B11/B13)</f>
      </c>
      <c r="D14" s="28">
        <f>IF(B13="","",IF(D13&lt;&gt;"",D11/D13,D11/B13))</f>
      </c>
      <c r="E14" s="27">
        <f>IF(B13="","",IF(D11&gt;B11,"G",IF(D11=B11,"N","P")))</f>
      </c>
      <c r="F14" s="148" t="s">
        <v>24</v>
      </c>
      <c r="G14" s="27">
        <f>IF(G13="","",IF(G11&gt;I11,"G",IF(G11=I11,"N","P")))</f>
      </c>
      <c r="H14" s="29">
        <f>IF(G13="","",G11/G13)</f>
      </c>
      <c r="I14" s="28">
        <f>IF(G13="","",IF(I13&lt;&gt;"",I11/I13,I11/G13))</f>
      </c>
      <c r="J14" s="27">
        <f>IF(G13="","",IF(I11&gt;G11,"G",IF(I11=G11,"N","P")))</f>
      </c>
      <c r="K14" s="148" t="s">
        <v>24</v>
      </c>
      <c r="L14" s="27">
        <f>IF(L13="","",IF(L11&gt;N11,"G",IF(L11=N11,"N","P")))</f>
      </c>
      <c r="M14" s="29">
        <f>IF(L13="","",L11/L13)</f>
      </c>
      <c r="N14" s="28">
        <f>IF(L13="","",IF(N13&lt;&gt;"",N11/N13,N11/L13))</f>
      </c>
      <c r="O14" s="27">
        <f>IF(L13="","",IF(N11&gt;L11,"G",IF(N11=L11,"N","P")))</f>
      </c>
      <c r="P14" s="148" t="s">
        <v>24</v>
      </c>
      <c r="Q14" s="27">
        <f>IF(Q13="","",IF(Q11&gt;S11,"G",IF(Q11=S11,"N","P")))</f>
      </c>
      <c r="R14" s="29">
        <f>IF(Q13="","",Q11/Q13)</f>
      </c>
      <c r="S14" s="28">
        <f>IF(Q13="","",IF(S13&lt;&gt;"",S11/S13,S11/Q13))</f>
      </c>
      <c r="T14" s="27">
        <f>IF(Q13="","",IF(S11&gt;Q11,"G",IF(S11=Q11,"N","P")))</f>
      </c>
      <c r="U14" s="148" t="s">
        <v>24</v>
      </c>
      <c r="V14" s="27">
        <f>IF(V13="","",IF(V11&gt;X11,"G",IF(V11=X11,"N","P")))</f>
      </c>
      <c r="W14" s="29">
        <f>IF(V13="","",V11/V13)</f>
      </c>
      <c r="X14" s="28">
        <f>IF(V13="","",IF(X13&lt;&gt;"",X11/X13,X11/V13))</f>
      </c>
      <c r="Y14" s="27">
        <f>IF(V13="","",IF(X11&gt;V11,"G",IF(X11=V11,"N","P")))</f>
      </c>
      <c r="Z14" s="148" t="s">
        <v>24</v>
      </c>
      <c r="AA14" s="27">
        <f>IF(AA13="","",IF(AA11&gt;AC11,"G",IF(AA11=AC11,"N","P")))</f>
      </c>
      <c r="AB14" s="29">
        <f>IF(AA13="","",AA11/AA13)</f>
      </c>
      <c r="AC14" s="28">
        <f>IF(AA13="","",IF(AC13&lt;&gt;"",AC11/AC13,AC11/AA13))</f>
      </c>
      <c r="AD14" s="27">
        <f>IF(AA13="","",IF(AC11&gt;AA11,"G",IF(AC11=AA11,"N","P")))</f>
      </c>
      <c r="AE14" s="148" t="s">
        <v>24</v>
      </c>
      <c r="AF14" s="27">
        <f>IF(AF13="","",IF(AF11&gt;AH11,"G",IF(AF11=AH11,"N","P")))</f>
      </c>
      <c r="AG14" s="29">
        <f>IF(AF13="","",AF11/AF13)</f>
      </c>
      <c r="AH14" s="28">
        <f>IF(AF13="","",IF(AH13&lt;&gt;"",AH11/AH13,AH11/AF13))</f>
      </c>
      <c r="AI14" s="27">
        <f>IF(AF13="","",IF(AH11&gt;AF11,"G",IF(AH11=AF11,"N","P")))</f>
      </c>
      <c r="AJ14" s="156"/>
      <c r="AK14" s="175"/>
    </row>
    <row r="15" spans="1:37" ht="11.25" customHeight="1">
      <c r="A15" s="163"/>
      <c r="B15" s="6"/>
      <c r="C15" s="7"/>
      <c r="D15" s="7"/>
      <c r="E15" s="8"/>
      <c r="F15" s="149"/>
      <c r="G15" s="6"/>
      <c r="H15" s="7"/>
      <c r="I15" s="7"/>
      <c r="J15" s="8"/>
      <c r="K15" s="149"/>
      <c r="L15" s="6"/>
      <c r="M15" s="7"/>
      <c r="N15" s="7"/>
      <c r="O15" s="8"/>
      <c r="P15" s="149"/>
      <c r="Q15" s="6"/>
      <c r="R15" s="7"/>
      <c r="S15" s="7"/>
      <c r="T15" s="8"/>
      <c r="U15" s="149"/>
      <c r="V15" s="6"/>
      <c r="W15" s="7"/>
      <c r="X15" s="7"/>
      <c r="Y15" s="8"/>
      <c r="Z15" s="149"/>
      <c r="AA15" s="6"/>
      <c r="AB15" s="7"/>
      <c r="AC15" s="7"/>
      <c r="AD15" s="8"/>
      <c r="AE15" s="149"/>
      <c r="AF15" s="6"/>
      <c r="AG15" s="7"/>
      <c r="AH15" s="7"/>
      <c r="AI15" s="8"/>
      <c r="AJ15" s="156"/>
      <c r="AK15" s="175"/>
    </row>
    <row r="16" spans="1:37" ht="22.5" customHeight="1">
      <c r="A16" s="163"/>
      <c r="B16" s="281" t="s">
        <v>25</v>
      </c>
      <c r="C16" s="282"/>
      <c r="D16" s="282"/>
      <c r="E16" s="283"/>
      <c r="F16" s="149"/>
      <c r="G16" s="281" t="s">
        <v>25</v>
      </c>
      <c r="H16" s="282"/>
      <c r="I16" s="282"/>
      <c r="J16" s="283"/>
      <c r="K16" s="149"/>
      <c r="L16" s="281" t="s">
        <v>25</v>
      </c>
      <c r="M16" s="282"/>
      <c r="N16" s="282"/>
      <c r="O16" s="283"/>
      <c r="P16" s="149"/>
      <c r="Q16" s="281" t="s">
        <v>25</v>
      </c>
      <c r="R16" s="282"/>
      <c r="S16" s="282"/>
      <c r="T16" s="283"/>
      <c r="U16" s="149"/>
      <c r="V16" s="281" t="s">
        <v>25</v>
      </c>
      <c r="W16" s="282"/>
      <c r="X16" s="282"/>
      <c r="Y16" s="283"/>
      <c r="Z16" s="149"/>
      <c r="AA16" s="281" t="s">
        <v>25</v>
      </c>
      <c r="AB16" s="282"/>
      <c r="AC16" s="282"/>
      <c r="AD16" s="283"/>
      <c r="AE16" s="149"/>
      <c r="AF16" s="281" t="s">
        <v>25</v>
      </c>
      <c r="AG16" s="282"/>
      <c r="AH16" s="282"/>
      <c r="AI16" s="283"/>
      <c r="AJ16" s="156"/>
      <c r="AK16" s="175"/>
    </row>
    <row r="17" spans="1:37" ht="22.5" customHeight="1">
      <c r="A17" s="163"/>
      <c r="B17" s="284">
        <f>IF(condition1=TRUE,nom1,IF(condition2=TRUE,nom1,IF(condition3=TRUE,nom1,IF(condition4=TRUE,nom1,IF(condition5=TRUE,nom1,"")))))</f>
        <v>0</v>
      </c>
      <c r="C17" s="285"/>
      <c r="D17" s="284">
        <f>IF(condition1=TRUE,nom3,IF(condition2=TRUE,nom2,IF(condition3=TRUE,nom6,IF(condition4=TRUE,nom3,IF(condition5=TRUE,nom5,"")))))</f>
        <v>0</v>
      </c>
      <c r="E17" s="285"/>
      <c r="F17" s="149"/>
      <c r="G17" s="284">
        <f>IF(condition1=TRUE,"",IF(condition2=TRUE,"",IF(condition3=TRUE,nom4,IF(condition4=TRUE,nom4,IF(condition5=TRUE,nom4,"")))))</f>
      </c>
      <c r="H17" s="285"/>
      <c r="I17" s="284">
        <f>IF(condition1=TRUE,"",IF(condition2=TRUE,"",IF(condition3=TRUE,nom2,IF(condition4=TRUE,nom6,IF(condition5=TRUE,nom2,"")))))</f>
      </c>
      <c r="J17" s="285"/>
      <c r="K17" s="149"/>
      <c r="L17" s="284">
        <f>nom7</f>
        <v>0</v>
      </c>
      <c r="M17" s="285"/>
      <c r="N17" s="284">
        <f>nom9</f>
        <v>0</v>
      </c>
      <c r="O17" s="285"/>
      <c r="P17" s="149"/>
      <c r="Q17" s="284">
        <f>nom10</f>
        <v>0</v>
      </c>
      <c r="R17" s="285"/>
      <c r="S17" s="284">
        <f>nom12</f>
        <v>0</v>
      </c>
      <c r="T17" s="285"/>
      <c r="U17" s="149"/>
      <c r="V17" s="284">
        <f>nom13</f>
        <v>0</v>
      </c>
      <c r="W17" s="285"/>
      <c r="X17" s="284">
        <f>nom15</f>
        <v>0</v>
      </c>
      <c r="Y17" s="285"/>
      <c r="Z17" s="149"/>
      <c r="AA17" s="284">
        <f>nom16</f>
        <v>0</v>
      </c>
      <c r="AB17" s="285"/>
      <c r="AC17" s="284">
        <f>nom18</f>
        <v>0</v>
      </c>
      <c r="AD17" s="285"/>
      <c r="AE17" s="149"/>
      <c r="AF17" s="284">
        <f>nom19</f>
        <v>0</v>
      </c>
      <c r="AG17" s="285"/>
      <c r="AH17" s="284">
        <f>nom21</f>
        <v>0</v>
      </c>
      <c r="AI17" s="285"/>
      <c r="AJ17" s="156"/>
      <c r="AK17" s="175"/>
    </row>
    <row r="18" spans="1:37" ht="22.5" customHeight="1">
      <c r="A18" s="163"/>
      <c r="B18" s="286">
        <f>IF(condition1=TRUE,prenom1,IF(condition2=TRUE,prenom1,IF(condition3=TRUE,prenom1,IF(condition4=TRUE,prenom1,IF(condition5=TRUE,prenom1,"")))))</f>
        <v>0</v>
      </c>
      <c r="C18" s="286"/>
      <c r="D18" s="286">
        <f>IF(condition1=TRUE,prenom3,IF(condition2=TRUE,prenom2,IF(condition3=TRUE,prenom6,IF(condition4=TRUE,prenom3,IF(condition5=TRUE,prenom5,"")))))</f>
        <v>0</v>
      </c>
      <c r="E18" s="286"/>
      <c r="F18" s="149"/>
      <c r="G18" s="286">
        <f>IF(condition1=TRUE,"",IF(condition2=TRUE,"",IF(condition3=TRUE,prenom4,IF(condition4=TRUE,prenom4,IF(condition5=TRUE,prenom4,"")))))</f>
      </c>
      <c r="H18" s="286"/>
      <c r="I18" s="286">
        <f>IF(condition1=TRUE,"",IF(condition2=TRUE,"",IF(condition3=TRUE,prenom2,IF(condition4=TRUE,prenom6,IF(condition5=TRUE,prenom2,"")))))</f>
      </c>
      <c r="J18" s="286"/>
      <c r="K18" s="149"/>
      <c r="L18" s="272">
        <f>prenom7</f>
        <v>0</v>
      </c>
      <c r="M18" s="273"/>
      <c r="N18" s="286">
        <f>prenom9</f>
        <v>0</v>
      </c>
      <c r="O18" s="286"/>
      <c r="P18" s="149"/>
      <c r="Q18" s="286">
        <f>prenom10</f>
        <v>0</v>
      </c>
      <c r="R18" s="286"/>
      <c r="S18" s="286">
        <f>prenom12</f>
        <v>0</v>
      </c>
      <c r="T18" s="286"/>
      <c r="U18" s="149"/>
      <c r="V18" s="286">
        <f>prenom13</f>
        <v>0</v>
      </c>
      <c r="W18" s="286"/>
      <c r="X18" s="286">
        <f>prenom15</f>
        <v>0</v>
      </c>
      <c r="Y18" s="286"/>
      <c r="Z18" s="149"/>
      <c r="AA18" s="286">
        <f>prenom16</f>
        <v>0</v>
      </c>
      <c r="AB18" s="286"/>
      <c r="AC18" s="286">
        <f>prenom18</f>
        <v>0</v>
      </c>
      <c r="AD18" s="286"/>
      <c r="AE18" s="149"/>
      <c r="AF18" s="286">
        <f>prenom20</f>
        <v>0</v>
      </c>
      <c r="AG18" s="286"/>
      <c r="AH18" s="286">
        <f>prenom21</f>
        <v>0</v>
      </c>
      <c r="AI18" s="286"/>
      <c r="AJ18" s="156"/>
      <c r="AK18" s="175"/>
    </row>
    <row r="19" spans="1:37" ht="22.5" customHeight="1">
      <c r="A19" s="145" t="s">
        <v>22</v>
      </c>
      <c r="B19" s="274"/>
      <c r="C19" s="275"/>
      <c r="D19" s="276"/>
      <c r="E19" s="277"/>
      <c r="F19" s="145" t="s">
        <v>22</v>
      </c>
      <c r="G19" s="274"/>
      <c r="H19" s="275"/>
      <c r="I19" s="276"/>
      <c r="J19" s="277"/>
      <c r="K19" s="145" t="s">
        <v>22</v>
      </c>
      <c r="L19" s="274"/>
      <c r="M19" s="275"/>
      <c r="N19" s="276"/>
      <c r="O19" s="277"/>
      <c r="P19" s="145" t="s">
        <v>22</v>
      </c>
      <c r="Q19" s="274"/>
      <c r="R19" s="275"/>
      <c r="S19" s="276"/>
      <c r="T19" s="277"/>
      <c r="U19" s="145" t="s">
        <v>22</v>
      </c>
      <c r="V19" s="274"/>
      <c r="W19" s="275"/>
      <c r="X19" s="276"/>
      <c r="Y19" s="277"/>
      <c r="Z19" s="145" t="s">
        <v>22</v>
      </c>
      <c r="AA19" s="274"/>
      <c r="AB19" s="275"/>
      <c r="AC19" s="276"/>
      <c r="AD19" s="277"/>
      <c r="AE19" s="145" t="s">
        <v>22</v>
      </c>
      <c r="AF19" s="274"/>
      <c r="AG19" s="275"/>
      <c r="AH19" s="276"/>
      <c r="AI19" s="277"/>
      <c r="AJ19" s="156"/>
      <c r="AK19" s="175"/>
    </row>
    <row r="20" spans="1:37" ht="22.5" customHeight="1">
      <c r="A20" s="146" t="s">
        <v>21</v>
      </c>
      <c r="B20" s="278"/>
      <c r="C20" s="279"/>
      <c r="D20" s="279"/>
      <c r="E20" s="280"/>
      <c r="F20" s="146" t="s">
        <v>21</v>
      </c>
      <c r="G20" s="278"/>
      <c r="H20" s="279"/>
      <c r="I20" s="279"/>
      <c r="J20" s="280"/>
      <c r="K20" s="146" t="s">
        <v>21</v>
      </c>
      <c r="L20" s="278"/>
      <c r="M20" s="279"/>
      <c r="N20" s="279"/>
      <c r="O20" s="280"/>
      <c r="P20" s="146" t="s">
        <v>21</v>
      </c>
      <c r="Q20" s="278"/>
      <c r="R20" s="279"/>
      <c r="S20" s="279"/>
      <c r="T20" s="280"/>
      <c r="U20" s="146" t="s">
        <v>21</v>
      </c>
      <c r="V20" s="278"/>
      <c r="W20" s="279"/>
      <c r="X20" s="279"/>
      <c r="Y20" s="280"/>
      <c r="Z20" s="146" t="s">
        <v>21</v>
      </c>
      <c r="AA20" s="278"/>
      <c r="AB20" s="279"/>
      <c r="AC20" s="279"/>
      <c r="AD20" s="280"/>
      <c r="AE20" s="146" t="s">
        <v>21</v>
      </c>
      <c r="AF20" s="278"/>
      <c r="AG20" s="279"/>
      <c r="AH20" s="279"/>
      <c r="AI20" s="280"/>
      <c r="AJ20" s="156"/>
      <c r="AK20" s="175"/>
    </row>
    <row r="21" spans="1:37" ht="22.5" customHeight="1">
      <c r="A21" s="147" t="s">
        <v>23</v>
      </c>
      <c r="B21" s="267"/>
      <c r="C21" s="268"/>
      <c r="D21" s="268"/>
      <c r="E21" s="269"/>
      <c r="F21" s="147" t="s">
        <v>23</v>
      </c>
      <c r="G21" s="267"/>
      <c r="H21" s="268"/>
      <c r="I21" s="268"/>
      <c r="J21" s="269"/>
      <c r="K21" s="147" t="s">
        <v>23</v>
      </c>
      <c r="L21" s="267"/>
      <c r="M21" s="268"/>
      <c r="N21" s="268"/>
      <c r="O21" s="269"/>
      <c r="P21" s="147" t="s">
        <v>23</v>
      </c>
      <c r="Q21" s="267"/>
      <c r="R21" s="268"/>
      <c r="S21" s="268"/>
      <c r="T21" s="269"/>
      <c r="U21" s="147" t="s">
        <v>23</v>
      </c>
      <c r="V21" s="267"/>
      <c r="W21" s="268"/>
      <c r="X21" s="268"/>
      <c r="Y21" s="269"/>
      <c r="Z21" s="147" t="s">
        <v>23</v>
      </c>
      <c r="AA21" s="267"/>
      <c r="AB21" s="268"/>
      <c r="AC21" s="268"/>
      <c r="AD21" s="269"/>
      <c r="AE21" s="147" t="s">
        <v>23</v>
      </c>
      <c r="AF21" s="267"/>
      <c r="AG21" s="268"/>
      <c r="AH21" s="268"/>
      <c r="AI21" s="269"/>
      <c r="AJ21" s="156"/>
      <c r="AK21" s="175"/>
    </row>
    <row r="22" spans="1:37" ht="22.5" customHeight="1">
      <c r="A22" s="148" t="s">
        <v>24</v>
      </c>
      <c r="B22" s="27">
        <f>IF(B21="","",IF(B19&gt;D19,"G",IF(B19=D19,"N","P")))</f>
      </c>
      <c r="C22" s="29">
        <f>IF(B21="","",B19/B21)</f>
      </c>
      <c r="D22" s="28">
        <f>IF(B21="","",IF(D21&lt;&gt;"",D19/D21,D19/B21))</f>
      </c>
      <c r="E22" s="27">
        <f>IF(B21="","",IF(D19&gt;B19,"G",IF(D19=B19,"N","P")))</f>
      </c>
      <c r="F22" s="148" t="s">
        <v>24</v>
      </c>
      <c r="G22" s="27">
        <f>IF(G21="","",IF(G19&gt;I19,"G",IF(G19=I19,"N","P")))</f>
      </c>
      <c r="H22" s="29">
        <f>IF(G21="","",G19/G21)</f>
      </c>
      <c r="I22" s="28">
        <f>IF(G21="","",IF(I21&lt;&gt;"",I19/I21,I19/G21))</f>
      </c>
      <c r="J22" s="27">
        <f>IF(G21="","",IF(I19&gt;G19,"G",IF(I19=G19,"N","P")))</f>
      </c>
      <c r="K22" s="148" t="s">
        <v>24</v>
      </c>
      <c r="L22" s="27">
        <f>IF(L21="","",IF(L19&gt;N19,"G",IF(L19=N19,"N","P")))</f>
      </c>
      <c r="M22" s="29">
        <f>IF(L21="","",L19/L21)</f>
      </c>
      <c r="N22" s="28">
        <f>IF(L21="","",IF(N21&lt;&gt;"",N19/N21,N19/L21))</f>
      </c>
      <c r="O22" s="27">
        <f>IF(L21="","",IF(N19&gt;L19,"G",IF(N19=L19,"N","P")))</f>
      </c>
      <c r="P22" s="148" t="s">
        <v>24</v>
      </c>
      <c r="Q22" s="27">
        <f>IF(Q21="","",IF(Q19&gt;S19,"G",IF(Q19=S19,"N","P")))</f>
      </c>
      <c r="R22" s="29">
        <f>IF(Q21="","",Q19/Q21)</f>
      </c>
      <c r="S22" s="28">
        <f>IF(Q21="","",IF(S21&lt;&gt;"",S19/S21,S19/Q21))</f>
      </c>
      <c r="T22" s="27">
        <f>IF(Q21="","",IF(S19&gt;Q19,"G",IF(S19=Q19,"N","P")))</f>
      </c>
      <c r="U22" s="148" t="s">
        <v>24</v>
      </c>
      <c r="V22" s="27">
        <f>IF(V21="","",IF(V19&gt;X19,"G",IF(V19=X19,"N","P")))</f>
      </c>
      <c r="W22" s="29">
        <f>IF(V21="","",V19/V21)</f>
      </c>
      <c r="X22" s="28">
        <f>IF(V21="","",IF(X21&lt;&gt;"",X19/X21,X19/V21))</f>
      </c>
      <c r="Y22" s="27">
        <f>IF(V21="","",IF(X19&gt;V19,"G",IF(X19=V19,"N","P")))</f>
      </c>
      <c r="Z22" s="148" t="s">
        <v>24</v>
      </c>
      <c r="AA22" s="27">
        <f>IF(AA21="","",IF(AA19&gt;AC19,"G",IF(AA19=AC19,"N","P")))</f>
      </c>
      <c r="AB22" s="29">
        <f>IF(AA21="","",AA19/AA21)</f>
      </c>
      <c r="AC22" s="28">
        <f>IF(AA21="","",IF(AC21&lt;&gt;"",AC19/AC21,AC19/AA21))</f>
      </c>
      <c r="AD22" s="27">
        <f>IF(AA21="","",IF(AC19&gt;AA19,"G",IF(AC19=AA19,"N","P")))</f>
      </c>
      <c r="AE22" s="148" t="s">
        <v>24</v>
      </c>
      <c r="AF22" s="27">
        <f>IF(AF21="","",IF(AF19&gt;AH19,"G",IF(AF19=AH19,"N","P")))</f>
      </c>
      <c r="AG22" s="29">
        <f>IF(AF21="","",AF19/AF21)</f>
      </c>
      <c r="AH22" s="28">
        <f>IF(AF21="","",IF(AH21&lt;&gt;"",AH19/AH21,AH19/AF21))</f>
      </c>
      <c r="AI22" s="27">
        <f>IF(AF21="","",IF(AH19&gt;AF19,"G",IF(AH19=AF19,"N","P")))</f>
      </c>
      <c r="AJ22" s="156"/>
      <c r="AK22" s="175"/>
    </row>
    <row r="23" spans="1:37" ht="11.25" customHeight="1">
      <c r="A23" s="163"/>
      <c r="B23" s="6"/>
      <c r="C23" s="7"/>
      <c r="D23" s="7"/>
      <c r="E23" s="8"/>
      <c r="F23" s="149"/>
      <c r="G23" s="6"/>
      <c r="H23" s="7"/>
      <c r="I23" s="7"/>
      <c r="J23" s="8"/>
      <c r="K23" s="149"/>
      <c r="L23" s="6"/>
      <c r="M23" s="7"/>
      <c r="N23" s="7"/>
      <c r="O23" s="8"/>
      <c r="P23" s="149"/>
      <c r="Q23" s="6"/>
      <c r="R23" s="7"/>
      <c r="S23" s="7"/>
      <c r="T23" s="8"/>
      <c r="U23" s="149"/>
      <c r="V23" s="6"/>
      <c r="W23" s="7"/>
      <c r="X23" s="7"/>
      <c r="Y23" s="8"/>
      <c r="Z23" s="149"/>
      <c r="AA23" s="6"/>
      <c r="AB23" s="7"/>
      <c r="AC23" s="7"/>
      <c r="AD23" s="8"/>
      <c r="AE23" s="149"/>
      <c r="AF23" s="6"/>
      <c r="AG23" s="7"/>
      <c r="AH23" s="7"/>
      <c r="AI23" s="8"/>
      <c r="AJ23" s="156"/>
      <c r="AK23" s="175"/>
    </row>
    <row r="24" spans="1:37" ht="22.5" customHeight="1">
      <c r="A24" s="163"/>
      <c r="B24" s="281" t="s">
        <v>26</v>
      </c>
      <c r="C24" s="282"/>
      <c r="D24" s="282"/>
      <c r="E24" s="283"/>
      <c r="F24" s="149"/>
      <c r="G24" s="281" t="s">
        <v>26</v>
      </c>
      <c r="H24" s="282"/>
      <c r="I24" s="282"/>
      <c r="J24" s="283"/>
      <c r="K24" s="149"/>
      <c r="L24" s="281" t="s">
        <v>26</v>
      </c>
      <c r="M24" s="282"/>
      <c r="N24" s="282"/>
      <c r="O24" s="283"/>
      <c r="P24" s="149"/>
      <c r="Q24" s="281" t="s">
        <v>26</v>
      </c>
      <c r="R24" s="282"/>
      <c r="S24" s="282"/>
      <c r="T24" s="283"/>
      <c r="U24" s="149"/>
      <c r="V24" s="281" t="s">
        <v>26</v>
      </c>
      <c r="W24" s="282"/>
      <c r="X24" s="282"/>
      <c r="Y24" s="283"/>
      <c r="Z24" s="149"/>
      <c r="AA24" s="281" t="s">
        <v>26</v>
      </c>
      <c r="AB24" s="282"/>
      <c r="AC24" s="282"/>
      <c r="AD24" s="283"/>
      <c r="AE24" s="149"/>
      <c r="AF24" s="281" t="s">
        <v>26</v>
      </c>
      <c r="AG24" s="282"/>
      <c r="AH24" s="282"/>
      <c r="AI24" s="283"/>
      <c r="AJ24" s="156"/>
      <c r="AK24" s="175"/>
    </row>
    <row r="25" spans="1:37" ht="22.5" customHeight="1">
      <c r="A25" s="163"/>
      <c r="B25" s="284">
        <f>IF(condition1=TRUE,nom1,IF(condition2=TRUE,"",IF(condition3=TRUE,"",IF(condition4=TRUE,nom1,""))))</f>
      </c>
      <c r="C25" s="285"/>
      <c r="D25" s="284">
        <f>IF(condition1=TRUE,nom2,IF(condition2=TRUE,"",IF(condition3=TRUE,"",IF(condition4=TRUE,nom2,""))))</f>
      </c>
      <c r="E25" s="285"/>
      <c r="F25" s="149"/>
      <c r="G25" s="284">
        <f>IF(condition1=TRUE,"",IF(condition2=TRUE,"",IF(condition3=TRUE,nom4,IF(condition4=TRUE,nom4,""))))</f>
      </c>
      <c r="H25" s="285"/>
      <c r="I25" s="284">
        <f>IF(condition1=TRUE,"",IF(condition2=TRUE,"",IF(condition3=TRUE,nom5,IF(condition4=TRUE,nom5,""))))</f>
      </c>
      <c r="J25" s="285"/>
      <c r="K25" s="149"/>
      <c r="L25" s="284">
        <f>nom7</f>
        <v>0</v>
      </c>
      <c r="M25" s="285"/>
      <c r="N25" s="284">
        <f>nom8</f>
        <v>0</v>
      </c>
      <c r="O25" s="285"/>
      <c r="P25" s="149"/>
      <c r="Q25" s="284">
        <f>nom10</f>
        <v>0</v>
      </c>
      <c r="R25" s="285"/>
      <c r="S25" s="284">
        <f>nom11</f>
        <v>0</v>
      </c>
      <c r="T25" s="285"/>
      <c r="U25" s="149"/>
      <c r="V25" s="284">
        <f>nom13</f>
        <v>0</v>
      </c>
      <c r="W25" s="285"/>
      <c r="X25" s="284">
        <f>nom14</f>
        <v>0</v>
      </c>
      <c r="Y25" s="285"/>
      <c r="Z25" s="149"/>
      <c r="AA25" s="284">
        <f>nom16</f>
        <v>0</v>
      </c>
      <c r="AB25" s="285"/>
      <c r="AC25" s="284">
        <f>nom17</f>
        <v>0</v>
      </c>
      <c r="AD25" s="285"/>
      <c r="AE25" s="149"/>
      <c r="AF25" s="284">
        <f>nom19</f>
        <v>0</v>
      </c>
      <c r="AG25" s="285"/>
      <c r="AH25" s="284">
        <f>nom20</f>
        <v>0</v>
      </c>
      <c r="AI25" s="285"/>
      <c r="AJ25" s="156"/>
      <c r="AK25" s="175"/>
    </row>
    <row r="26" spans="1:37" ht="22.5" customHeight="1">
      <c r="A26" s="163"/>
      <c r="B26" s="286">
        <f>IF(condition1=TRUE,prenom1,IF(condition2=TRUE,"",IF(condition3=TRUE,"",IF(condition4=TRUE,prenom1,""))))</f>
      </c>
      <c r="C26" s="286"/>
      <c r="D26" s="286">
        <f>IF(condition1=TRUE,prenom2,IF(condition2=TRUE,"",IF(condition3=TRUE,"",IF(condition4=TRUE,prenom2,""))))</f>
      </c>
      <c r="E26" s="286"/>
      <c r="F26" s="149"/>
      <c r="G26" s="286">
        <f>IF(condition1=TRUE,"",IF(condition2=TRUE,"",IF(condition3=TRUE,prenom4,IF(condition4=TRUE,prenom4,""))))</f>
      </c>
      <c r="H26" s="286"/>
      <c r="I26" s="286">
        <f>IF(condition1=TRUE,"",IF(condition2=TRUE,"",IF(condition3=TRUE,prenom5,IF(condition4=TRUE,prenom5,""))))</f>
      </c>
      <c r="J26" s="286"/>
      <c r="K26" s="149"/>
      <c r="L26" s="286">
        <f>prenom7</f>
        <v>0</v>
      </c>
      <c r="M26" s="286"/>
      <c r="N26" s="286">
        <f>prenom8</f>
        <v>0</v>
      </c>
      <c r="O26" s="286"/>
      <c r="P26" s="149"/>
      <c r="Q26" s="286">
        <f>prenom10</f>
        <v>0</v>
      </c>
      <c r="R26" s="286"/>
      <c r="S26" s="286">
        <f>prenom11</f>
        <v>0</v>
      </c>
      <c r="T26" s="286"/>
      <c r="U26" s="149"/>
      <c r="V26" s="286">
        <f>prenom13</f>
        <v>0</v>
      </c>
      <c r="W26" s="286"/>
      <c r="X26" s="286">
        <f>prenom14</f>
        <v>0</v>
      </c>
      <c r="Y26" s="286"/>
      <c r="Z26" s="149"/>
      <c r="AA26" s="272">
        <f>prenom16</f>
        <v>0</v>
      </c>
      <c r="AB26" s="273"/>
      <c r="AC26" s="272">
        <f>prenom17</f>
        <v>0</v>
      </c>
      <c r="AD26" s="273"/>
      <c r="AE26" s="149"/>
      <c r="AF26" s="272">
        <f>prenom19</f>
        <v>0</v>
      </c>
      <c r="AG26" s="273"/>
      <c r="AH26" s="272">
        <f>prenom20</f>
        <v>0</v>
      </c>
      <c r="AI26" s="273"/>
      <c r="AJ26" s="156"/>
      <c r="AK26" s="175"/>
    </row>
    <row r="27" spans="1:37" ht="22.5" customHeight="1">
      <c r="A27" s="145" t="s">
        <v>22</v>
      </c>
      <c r="B27" s="274"/>
      <c r="C27" s="275"/>
      <c r="D27" s="276"/>
      <c r="E27" s="277"/>
      <c r="F27" s="145" t="s">
        <v>22</v>
      </c>
      <c r="G27" s="274"/>
      <c r="H27" s="275"/>
      <c r="I27" s="276"/>
      <c r="J27" s="277"/>
      <c r="K27" s="145" t="s">
        <v>22</v>
      </c>
      <c r="L27" s="274"/>
      <c r="M27" s="275"/>
      <c r="N27" s="276"/>
      <c r="O27" s="277"/>
      <c r="P27" s="145" t="s">
        <v>22</v>
      </c>
      <c r="Q27" s="274"/>
      <c r="R27" s="275"/>
      <c r="S27" s="276"/>
      <c r="T27" s="277"/>
      <c r="U27" s="145" t="s">
        <v>22</v>
      </c>
      <c r="V27" s="274"/>
      <c r="W27" s="275"/>
      <c r="X27" s="276"/>
      <c r="Y27" s="277"/>
      <c r="Z27" s="145" t="s">
        <v>22</v>
      </c>
      <c r="AA27" s="274"/>
      <c r="AB27" s="275"/>
      <c r="AC27" s="276"/>
      <c r="AD27" s="277"/>
      <c r="AE27" s="145" t="s">
        <v>22</v>
      </c>
      <c r="AF27" s="274"/>
      <c r="AG27" s="275"/>
      <c r="AH27" s="276"/>
      <c r="AI27" s="277"/>
      <c r="AJ27" s="156"/>
      <c r="AK27" s="175"/>
    </row>
    <row r="28" spans="1:37" ht="22.5" customHeight="1">
      <c r="A28" s="146" t="s">
        <v>21</v>
      </c>
      <c r="B28" s="278"/>
      <c r="C28" s="279"/>
      <c r="D28" s="279"/>
      <c r="E28" s="280"/>
      <c r="F28" s="146" t="s">
        <v>21</v>
      </c>
      <c r="G28" s="278"/>
      <c r="H28" s="279"/>
      <c r="I28" s="279"/>
      <c r="J28" s="280"/>
      <c r="K28" s="146" t="s">
        <v>21</v>
      </c>
      <c r="L28" s="278"/>
      <c r="M28" s="279"/>
      <c r="N28" s="279"/>
      <c r="O28" s="280"/>
      <c r="P28" s="146" t="s">
        <v>21</v>
      </c>
      <c r="Q28" s="278"/>
      <c r="R28" s="279"/>
      <c r="S28" s="279"/>
      <c r="T28" s="280"/>
      <c r="U28" s="146" t="s">
        <v>21</v>
      </c>
      <c r="V28" s="278"/>
      <c r="W28" s="279"/>
      <c r="X28" s="279"/>
      <c r="Y28" s="280"/>
      <c r="Z28" s="146" t="s">
        <v>21</v>
      </c>
      <c r="AA28" s="278"/>
      <c r="AB28" s="279"/>
      <c r="AC28" s="279"/>
      <c r="AD28" s="280"/>
      <c r="AE28" s="146" t="s">
        <v>21</v>
      </c>
      <c r="AF28" s="278"/>
      <c r="AG28" s="279"/>
      <c r="AH28" s="279"/>
      <c r="AI28" s="280"/>
      <c r="AJ28" s="156"/>
      <c r="AK28" s="175"/>
    </row>
    <row r="29" spans="1:37" ht="22.5" customHeight="1">
      <c r="A29" s="147" t="s">
        <v>23</v>
      </c>
      <c r="B29" s="267"/>
      <c r="C29" s="268"/>
      <c r="D29" s="268"/>
      <c r="E29" s="269"/>
      <c r="F29" s="147" t="s">
        <v>23</v>
      </c>
      <c r="G29" s="267"/>
      <c r="H29" s="268"/>
      <c r="I29" s="268"/>
      <c r="J29" s="269"/>
      <c r="K29" s="147" t="s">
        <v>23</v>
      </c>
      <c r="L29" s="267"/>
      <c r="M29" s="268"/>
      <c r="N29" s="268"/>
      <c r="O29" s="269"/>
      <c r="P29" s="147" t="s">
        <v>23</v>
      </c>
      <c r="Q29" s="267"/>
      <c r="R29" s="268"/>
      <c r="S29" s="268"/>
      <c r="T29" s="269"/>
      <c r="U29" s="147" t="s">
        <v>23</v>
      </c>
      <c r="V29" s="267"/>
      <c r="W29" s="268"/>
      <c r="X29" s="268"/>
      <c r="Y29" s="269"/>
      <c r="Z29" s="147" t="s">
        <v>23</v>
      </c>
      <c r="AA29" s="267"/>
      <c r="AB29" s="268"/>
      <c r="AC29" s="268"/>
      <c r="AD29" s="269"/>
      <c r="AE29" s="147" t="s">
        <v>23</v>
      </c>
      <c r="AF29" s="267"/>
      <c r="AG29" s="268"/>
      <c r="AH29" s="268"/>
      <c r="AI29" s="269"/>
      <c r="AJ29" s="156"/>
      <c r="AK29" s="175"/>
    </row>
    <row r="30" spans="1:37" ht="22.5" customHeight="1">
      <c r="A30" s="148" t="s">
        <v>24</v>
      </c>
      <c r="B30" s="27">
        <f>IF(B29="","",IF(B27&gt;D27,"G",IF(B27=D27,"N","P")))</f>
      </c>
      <c r="C30" s="29">
        <f>IF(B29="","",B27/B29)</f>
      </c>
      <c r="D30" s="28">
        <f>IF(B29="","",IF(D29&lt;&gt;"",D27/D29,D27/B29))</f>
      </c>
      <c r="E30" s="27">
        <f>IF(B29="","",IF(D27&gt;B27,"G",IF(D27=B27,"N","P")))</f>
      </c>
      <c r="F30" s="148" t="s">
        <v>24</v>
      </c>
      <c r="G30" s="27">
        <f>IF(G29="","",IF(G27&gt;I27,"G",IF(G27=I27,"N","P")))</f>
      </c>
      <c r="H30" s="29">
        <f>IF(G29="","",G27/G29)</f>
      </c>
      <c r="I30" s="28">
        <f>IF(G29="","",IF(I29&lt;&gt;"",I27/I29,I27/G29))</f>
      </c>
      <c r="J30" s="27">
        <f>IF(G29="","",IF(I27&gt;G27,"G",IF(I27=G27,"N","P")))</f>
      </c>
      <c r="K30" s="148" t="s">
        <v>24</v>
      </c>
      <c r="L30" s="27">
        <f>IF(L29="","",IF(L27&gt;N27,"G",IF(L27=N27,"N","P")))</f>
      </c>
      <c r="M30" s="29">
        <f>IF(L29="","",L27/L29)</f>
      </c>
      <c r="N30" s="28">
        <f>IF(L29="","",IF(N29&lt;&gt;"",N27/N29,N27/L29))</f>
      </c>
      <c r="O30" s="27">
        <f>IF(L29="","",IF(N27&gt;L27,"G",IF(N27=L27,"N","P")))</f>
      </c>
      <c r="P30" s="148" t="s">
        <v>24</v>
      </c>
      <c r="Q30" s="27">
        <f>IF(Q29="","",IF(Q27&gt;S27,"G",IF(Q27=S27,"N","P")))</f>
      </c>
      <c r="R30" s="29">
        <f>IF(Q29="","",Q27/Q29)</f>
      </c>
      <c r="S30" s="28">
        <f>IF(Q29="","",IF(S29&lt;&gt;"",S27/S29,S27/Q29))</f>
      </c>
      <c r="T30" s="27">
        <f>IF(Q29="","",IF(S27&gt;Q27,"G",IF(S27=Q27,"N","P")))</f>
      </c>
      <c r="U30" s="148" t="s">
        <v>24</v>
      </c>
      <c r="V30" s="27">
        <f>IF(V29="","",IF(V27&gt;X27,"G",IF(V27=X27,"N","P")))</f>
      </c>
      <c r="W30" s="29">
        <f>IF(V29="","",V27/V29)</f>
      </c>
      <c r="X30" s="28">
        <f>IF(V29="","",IF(X29&lt;&gt;"",X27/X29,X27/V29))</f>
      </c>
      <c r="Y30" s="27">
        <f>IF(V29="","",IF(X27&gt;V27,"G",IF(X27=V27,"N","P")))</f>
      </c>
      <c r="Z30" s="148" t="s">
        <v>24</v>
      </c>
      <c r="AA30" s="27">
        <f>IF(AA29="","",IF(AA27&gt;AC27,"G",IF(AA27=AC27,"N","P")))</f>
      </c>
      <c r="AB30" s="29">
        <f>IF(AA29="","",AA27/AA29)</f>
      </c>
      <c r="AC30" s="28">
        <f>IF(AA29="","",IF(AC29&lt;&gt;"",AC27/AC29,AC27/AA29))</f>
      </c>
      <c r="AD30" s="27">
        <f>IF(AA29="","",IF(AC27&gt;AA27,"G",IF(AC27=AA27,"N","P")))</f>
      </c>
      <c r="AE30" s="148" t="s">
        <v>24</v>
      </c>
      <c r="AF30" s="27">
        <f>IF(AF29="","",IF(AF27&gt;AH27,"G",IF(AF27=AH27,"N","P")))</f>
      </c>
      <c r="AG30" s="29">
        <f>IF(AF29="","",AF27/AF29)</f>
      </c>
      <c r="AH30" s="28">
        <f>IF(AF29="","",IF(AH29&lt;&gt;"",AH27/AH29,AH27/AF29))</f>
      </c>
      <c r="AI30" s="27">
        <f>IF(AF29="","",IF(AH27&gt;AF27,"G",IF(AH27=AF27,"N","P")))</f>
      </c>
      <c r="AJ30" s="156"/>
      <c r="AK30" s="175"/>
    </row>
    <row r="31" spans="1:37" ht="2.25" customHeight="1">
      <c r="A31" s="164"/>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65"/>
      <c r="AG31" s="165"/>
      <c r="AH31" s="165"/>
      <c r="AI31" s="165"/>
      <c r="AJ31" s="156"/>
      <c r="AK31" s="175"/>
    </row>
    <row r="32" spans="1:37" ht="15.75" thickBot="1">
      <c r="A32" s="16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6"/>
      <c r="AK32" s="175"/>
    </row>
    <row r="33" spans="1:37" ht="30" customHeight="1" thickBot="1">
      <c r="A33" s="311" t="s">
        <v>48</v>
      </c>
      <c r="B33" s="312"/>
      <c r="C33" s="312"/>
      <c r="D33" s="312"/>
      <c r="E33" s="313"/>
      <c r="F33" s="305">
        <f>+Engagements!C8</f>
        <v>0</v>
      </c>
      <c r="G33" s="306"/>
      <c r="H33" s="306"/>
      <c r="I33" s="306"/>
      <c r="J33" s="306"/>
      <c r="K33" s="306"/>
      <c r="L33" s="306"/>
      <c r="M33" s="306"/>
      <c r="N33" s="306"/>
      <c r="O33" s="307"/>
      <c r="P33" s="154"/>
      <c r="Q33" s="297" t="s">
        <v>65</v>
      </c>
      <c r="R33" s="298"/>
      <c r="S33" s="298"/>
      <c r="T33" s="298"/>
      <c r="U33" s="298"/>
      <c r="V33" s="298"/>
      <c r="W33" s="298"/>
      <c r="X33" s="298"/>
      <c r="Y33" s="298"/>
      <c r="Z33" s="298"/>
      <c r="AA33" s="298"/>
      <c r="AB33" s="298"/>
      <c r="AC33" s="298"/>
      <c r="AD33" s="299"/>
      <c r="AE33" s="154"/>
      <c r="AF33" s="154"/>
      <c r="AG33" s="154"/>
      <c r="AH33" s="154"/>
      <c r="AI33" s="154"/>
      <c r="AJ33" s="156"/>
      <c r="AK33" s="175"/>
    </row>
    <row r="34" spans="1:37" ht="29.25" customHeight="1">
      <c r="A34" s="302" t="s">
        <v>49</v>
      </c>
      <c r="B34" s="303"/>
      <c r="C34" s="303"/>
      <c r="D34" s="303"/>
      <c r="E34" s="304"/>
      <c r="F34" s="308">
        <f>+Engagements!C9</f>
        <v>0</v>
      </c>
      <c r="G34" s="309"/>
      <c r="H34" s="309"/>
      <c r="I34" s="309"/>
      <c r="J34" s="309"/>
      <c r="K34" s="309"/>
      <c r="L34" s="309"/>
      <c r="M34" s="309"/>
      <c r="N34" s="309"/>
      <c r="O34" s="310"/>
      <c r="P34" s="166"/>
      <c r="Q34" s="300" t="s">
        <v>64</v>
      </c>
      <c r="R34" s="301"/>
      <c r="S34" s="301"/>
      <c r="T34" s="179"/>
      <c r="U34" s="294" t="s">
        <v>151</v>
      </c>
      <c r="V34" s="295"/>
      <c r="W34" s="295"/>
      <c r="X34" s="295"/>
      <c r="Y34" s="295"/>
      <c r="Z34" s="295"/>
      <c r="AA34" s="295"/>
      <c r="AB34" s="295"/>
      <c r="AC34" s="296"/>
      <c r="AD34" s="179"/>
      <c r="AE34" s="166"/>
      <c r="AF34" s="166"/>
      <c r="AG34" s="166"/>
      <c r="AH34" s="166"/>
      <c r="AI34" s="166"/>
      <c r="AJ34" s="167"/>
      <c r="AK34" s="175"/>
    </row>
    <row r="35" spans="1:37" ht="13.5" customHeight="1">
      <c r="A35" s="178"/>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5"/>
    </row>
    <row r="36" spans="1:15" ht="21" customHeight="1" hidden="1">
      <c r="A36" s="2"/>
      <c r="B36" s="2"/>
      <c r="C36" s="2"/>
      <c r="D36" s="2"/>
      <c r="E36" s="2"/>
      <c r="F36" s="2"/>
      <c r="G36" s="2"/>
      <c r="H36" s="2"/>
      <c r="I36" s="2"/>
      <c r="J36" s="2"/>
      <c r="K36" s="2"/>
      <c r="L36" s="2"/>
      <c r="M36" s="2"/>
      <c r="N36" s="2"/>
      <c r="O36" s="2"/>
    </row>
    <row r="37" spans="1:15" ht="21" customHeight="1" hidden="1">
      <c r="A37" s="2"/>
      <c r="B37" s="2"/>
      <c r="C37" s="2"/>
      <c r="D37" s="2"/>
      <c r="E37" s="2"/>
      <c r="F37" s="2"/>
      <c r="G37" s="2"/>
      <c r="H37" s="2"/>
      <c r="I37" s="2"/>
      <c r="J37" s="2"/>
      <c r="K37" s="2"/>
      <c r="L37" s="2"/>
      <c r="M37" s="2"/>
      <c r="N37" s="2"/>
      <c r="O37" s="2"/>
    </row>
    <row r="38" spans="1:15" ht="21" customHeight="1" hidden="1">
      <c r="A38" s="2"/>
      <c r="B38" s="2"/>
      <c r="C38" s="2"/>
      <c r="D38" s="2"/>
      <c r="E38" s="2"/>
      <c r="F38" s="2"/>
      <c r="G38" s="2"/>
      <c r="H38" s="2"/>
      <c r="I38" s="2"/>
      <c r="J38" s="2"/>
      <c r="K38" s="2"/>
      <c r="L38" s="2"/>
      <c r="M38" s="2"/>
      <c r="N38" s="2"/>
      <c r="O38" s="2"/>
    </row>
    <row r="39" spans="1:15" ht="21" customHeight="1" hidden="1">
      <c r="A39" s="2"/>
      <c r="B39" s="2"/>
      <c r="C39" s="2"/>
      <c r="D39" s="2"/>
      <c r="E39" s="2"/>
      <c r="F39" s="2"/>
      <c r="G39" s="2"/>
      <c r="H39" s="2"/>
      <c r="I39" s="2"/>
      <c r="J39" s="2"/>
      <c r="K39" s="2"/>
      <c r="L39" s="2"/>
      <c r="M39" s="2"/>
      <c r="N39" s="2"/>
      <c r="O39" s="2"/>
    </row>
    <row r="40" spans="1:15" ht="21" customHeight="1" hidden="1">
      <c r="A40" s="2"/>
      <c r="B40" s="2"/>
      <c r="C40" s="2"/>
      <c r="D40" s="2"/>
      <c r="E40" s="2"/>
      <c r="F40" s="2"/>
      <c r="G40" s="2"/>
      <c r="H40" s="2"/>
      <c r="I40" s="2"/>
      <c r="J40" s="2"/>
      <c r="K40" s="2"/>
      <c r="L40" s="2"/>
      <c r="M40" s="2"/>
      <c r="N40" s="2"/>
      <c r="O40" s="2"/>
    </row>
    <row r="41" spans="1:15" ht="21" customHeight="1" hidden="1">
      <c r="A41" s="2"/>
      <c r="B41" s="2"/>
      <c r="C41" s="2"/>
      <c r="D41" s="2"/>
      <c r="E41" s="2"/>
      <c r="F41" s="2"/>
      <c r="G41" s="2"/>
      <c r="H41" s="2"/>
      <c r="I41" s="2"/>
      <c r="J41" s="2"/>
      <c r="K41" s="2"/>
      <c r="L41" s="2"/>
      <c r="M41" s="2"/>
      <c r="N41" s="2"/>
      <c r="O41" s="2"/>
    </row>
    <row r="42" spans="1:15" ht="21" customHeight="1" hidden="1">
      <c r="A42" s="2"/>
      <c r="B42" s="2"/>
      <c r="C42" s="2"/>
      <c r="D42" s="2"/>
      <c r="E42" s="2"/>
      <c r="F42" s="2"/>
      <c r="G42" s="2"/>
      <c r="H42" s="2"/>
      <c r="I42" s="2"/>
      <c r="J42" s="2"/>
      <c r="K42" s="2"/>
      <c r="L42" s="2"/>
      <c r="M42" s="2"/>
      <c r="N42" s="2"/>
      <c r="O42" s="2"/>
    </row>
    <row r="43" spans="1:15" ht="21" customHeight="1" hidden="1">
      <c r="A43" s="2" t="s">
        <v>74</v>
      </c>
      <c r="B43" s="2"/>
      <c r="C43" s="2"/>
      <c r="D43" s="2"/>
      <c r="E43" s="2"/>
      <c r="F43" s="2"/>
      <c r="G43" s="2"/>
      <c r="H43" s="2"/>
      <c r="I43" s="2"/>
      <c r="J43" s="2"/>
      <c r="K43" s="2"/>
      <c r="L43" s="2"/>
      <c r="M43" s="2"/>
      <c r="N43" s="2"/>
      <c r="O43" s="2"/>
    </row>
    <row r="44" spans="1:15" ht="21" customHeight="1" hidden="1">
      <c r="A44" s="2" t="s">
        <v>75</v>
      </c>
      <c r="B44" s="2"/>
      <c r="C44" s="2"/>
      <c r="D44" s="2"/>
      <c r="E44" s="2"/>
      <c r="F44" s="2"/>
      <c r="G44" s="2"/>
      <c r="H44" s="2"/>
      <c r="I44" s="2"/>
      <c r="J44" s="2"/>
      <c r="K44" s="2"/>
      <c r="L44" s="2"/>
      <c r="M44" s="2"/>
      <c r="N44" s="2"/>
      <c r="O44" s="2"/>
    </row>
    <row r="45" spans="1:15" ht="21" customHeight="1" hidden="1">
      <c r="A45" s="2" t="s">
        <v>76</v>
      </c>
      <c r="B45" s="2"/>
      <c r="C45" s="2"/>
      <c r="D45" s="2"/>
      <c r="E45" s="2"/>
      <c r="F45" s="2"/>
      <c r="G45" s="2"/>
      <c r="H45" s="2"/>
      <c r="I45" s="2"/>
      <c r="J45" s="2"/>
      <c r="K45" s="2"/>
      <c r="L45" s="2"/>
      <c r="M45" s="2"/>
      <c r="N45" s="2"/>
      <c r="O45" s="2"/>
    </row>
    <row r="46" spans="1:15" ht="21" customHeight="1" hidden="1">
      <c r="A46" s="2" t="s">
        <v>77</v>
      </c>
      <c r="B46" s="2"/>
      <c r="C46" s="2"/>
      <c r="D46" s="2"/>
      <c r="E46" s="2"/>
      <c r="F46" s="2"/>
      <c r="G46" s="2"/>
      <c r="H46" s="2"/>
      <c r="I46" s="2"/>
      <c r="J46" s="2"/>
      <c r="K46" s="2"/>
      <c r="L46" s="2"/>
      <c r="M46" s="2"/>
      <c r="N46" s="2"/>
      <c r="O46" s="2"/>
    </row>
    <row r="47" spans="1:15" ht="21" customHeight="1" hidden="1">
      <c r="A47" s="2"/>
      <c r="B47" s="2"/>
      <c r="C47" s="2"/>
      <c r="D47" s="2"/>
      <c r="E47" s="2"/>
      <c r="F47" s="2"/>
      <c r="G47" s="2"/>
      <c r="H47" s="2"/>
      <c r="I47" s="2"/>
      <c r="J47" s="2"/>
      <c r="K47" s="2"/>
      <c r="L47" s="2"/>
      <c r="M47" s="2"/>
      <c r="N47" s="2"/>
      <c r="O47" s="2"/>
    </row>
    <row r="48" spans="1:15" ht="21" customHeight="1" hidden="1" thickBot="1">
      <c r="A48" s="2"/>
      <c r="B48" s="2"/>
      <c r="C48" s="2"/>
      <c r="D48" s="2"/>
      <c r="E48" s="2"/>
      <c r="F48" s="2"/>
      <c r="G48" s="2"/>
      <c r="H48" s="2"/>
      <c r="I48" s="2"/>
      <c r="J48" s="2"/>
      <c r="K48" s="2"/>
      <c r="L48" s="2"/>
      <c r="M48" s="2"/>
      <c r="N48" s="2"/>
      <c r="O48" s="2"/>
    </row>
    <row r="49" spans="1:15" ht="21" customHeight="1" hidden="1" thickBot="1">
      <c r="A49" s="60" t="s">
        <v>78</v>
      </c>
      <c r="B49" s="60"/>
      <c r="C49" s="2"/>
      <c r="D49" s="2"/>
      <c r="E49" s="2"/>
      <c r="F49" s="2"/>
      <c r="G49" s="2"/>
      <c r="H49" s="2"/>
      <c r="I49" s="2"/>
      <c r="J49" s="2"/>
      <c r="K49" s="2"/>
      <c r="L49" s="2"/>
      <c r="M49" s="2"/>
      <c r="N49" s="2"/>
      <c r="O49" s="2"/>
    </row>
    <row r="50" spans="1:15" ht="21" customHeight="1" hidden="1">
      <c r="A50" s="2"/>
      <c r="B50" s="2"/>
      <c r="C50" s="2"/>
      <c r="D50" s="2"/>
      <c r="E50" s="2"/>
      <c r="F50" s="2"/>
      <c r="G50" s="2"/>
      <c r="H50" s="2"/>
      <c r="I50" s="2"/>
      <c r="J50" s="2"/>
      <c r="K50" s="2"/>
      <c r="L50" s="2"/>
      <c r="M50" s="2"/>
      <c r="N50" s="2"/>
      <c r="O50" s="2"/>
    </row>
    <row r="51" spans="1:15" ht="21" customHeight="1" hidden="1">
      <c r="A51" s="2"/>
      <c r="B51" s="2"/>
      <c r="C51" s="2"/>
      <c r="D51" s="2"/>
      <c r="E51" s="2"/>
      <c r="F51" s="2"/>
      <c r="G51" s="2"/>
      <c r="H51" s="2"/>
      <c r="I51" s="2"/>
      <c r="J51" s="2"/>
      <c r="K51" s="2"/>
      <c r="L51" s="2"/>
      <c r="M51" s="2"/>
      <c r="N51" s="2"/>
      <c r="O51" s="2"/>
    </row>
    <row r="52" spans="1:15" ht="21" customHeight="1" hidden="1">
      <c r="A52" s="2"/>
      <c r="B52" s="2"/>
      <c r="C52" s="2"/>
      <c r="D52" s="2"/>
      <c r="E52" s="2"/>
      <c r="F52" s="2"/>
      <c r="G52" s="2"/>
      <c r="H52" s="2"/>
      <c r="I52" s="2"/>
      <c r="J52" s="2"/>
      <c r="K52" s="2"/>
      <c r="L52" s="2"/>
      <c r="M52" s="2"/>
      <c r="N52" s="2"/>
      <c r="O52" s="2"/>
    </row>
    <row r="53" spans="1:15" ht="21" customHeight="1" hidden="1">
      <c r="A53" s="2"/>
      <c r="B53" s="2"/>
      <c r="C53" s="2"/>
      <c r="D53" s="2"/>
      <c r="E53" s="2"/>
      <c r="F53" s="2"/>
      <c r="G53" s="2"/>
      <c r="H53" s="2"/>
      <c r="I53" s="2"/>
      <c r="J53" s="2"/>
      <c r="K53" s="2"/>
      <c r="L53" s="2"/>
      <c r="M53" s="2"/>
      <c r="N53" s="2"/>
      <c r="O53" s="2"/>
    </row>
    <row r="54" spans="1:15" ht="21" customHeight="1" hidden="1">
      <c r="A54" s="2"/>
      <c r="B54" s="2"/>
      <c r="C54" s="2"/>
      <c r="D54" s="2"/>
      <c r="E54" s="2"/>
      <c r="F54" s="2"/>
      <c r="G54" s="2"/>
      <c r="H54" s="2"/>
      <c r="I54" s="2"/>
      <c r="J54" s="2"/>
      <c r="K54" s="2"/>
      <c r="L54" s="2"/>
      <c r="M54" s="2"/>
      <c r="N54" s="2"/>
      <c r="O54" s="2"/>
    </row>
    <row r="55" spans="1:15" ht="21" customHeight="1" hidden="1">
      <c r="A55" s="2"/>
      <c r="B55" s="2"/>
      <c r="C55" s="2"/>
      <c r="D55" s="2"/>
      <c r="E55" s="2"/>
      <c r="F55" s="2"/>
      <c r="G55" s="2"/>
      <c r="H55" s="2"/>
      <c r="I55" s="2"/>
      <c r="J55" s="2"/>
      <c r="K55" s="2"/>
      <c r="L55" s="2"/>
      <c r="M55" s="2"/>
      <c r="N55" s="2"/>
      <c r="O55" s="2"/>
    </row>
    <row r="56" spans="1:15" ht="21" customHeight="1" hidden="1">
      <c r="A56" s="2"/>
      <c r="B56" s="2"/>
      <c r="C56" s="2"/>
      <c r="D56" s="2"/>
      <c r="E56" s="2"/>
      <c r="F56" s="2"/>
      <c r="G56" s="2"/>
      <c r="H56" s="2"/>
      <c r="I56" s="2"/>
      <c r="J56" s="2"/>
      <c r="K56" s="2"/>
      <c r="L56" s="2"/>
      <c r="M56" s="2"/>
      <c r="N56" s="2"/>
      <c r="O56" s="2"/>
    </row>
    <row r="57" spans="1:15" ht="21" customHeight="1" hidden="1">
      <c r="A57" s="2"/>
      <c r="B57" s="2"/>
      <c r="C57" s="2"/>
      <c r="D57" s="2"/>
      <c r="E57" s="2"/>
      <c r="F57" s="2"/>
      <c r="G57" s="2"/>
      <c r="H57" s="2"/>
      <c r="I57" s="2"/>
      <c r="J57" s="2"/>
      <c r="K57" s="2"/>
      <c r="L57" s="2"/>
      <c r="M57" s="2"/>
      <c r="N57" s="2"/>
      <c r="O57" s="2"/>
    </row>
    <row r="58" spans="1:15" ht="21" customHeight="1" hidden="1">
      <c r="A58" s="2"/>
      <c r="B58" s="2"/>
      <c r="C58" s="2"/>
      <c r="D58" s="2"/>
      <c r="E58" s="2"/>
      <c r="F58" s="2"/>
      <c r="G58" s="2"/>
      <c r="H58" s="2"/>
      <c r="I58" s="2"/>
      <c r="J58" s="2"/>
      <c r="K58" s="2"/>
      <c r="L58" s="2"/>
      <c r="M58" s="2"/>
      <c r="N58" s="2"/>
      <c r="O58" s="2"/>
    </row>
    <row r="59" spans="1:15" ht="21" customHeight="1" hidden="1">
      <c r="A59" s="2"/>
      <c r="B59" s="2"/>
      <c r="C59" s="2"/>
      <c r="D59" s="2"/>
      <c r="E59" s="2"/>
      <c r="F59" s="2"/>
      <c r="G59" s="2"/>
      <c r="H59" s="2"/>
      <c r="I59" s="2"/>
      <c r="J59" s="2"/>
      <c r="K59" s="2"/>
      <c r="L59" s="2"/>
      <c r="M59" s="2"/>
      <c r="N59" s="2"/>
      <c r="O59" s="2"/>
    </row>
    <row r="60" spans="1:15" ht="21" customHeight="1" hidden="1">
      <c r="A60" s="2"/>
      <c r="B60" s="2"/>
      <c r="C60" s="2"/>
      <c r="D60" s="2"/>
      <c r="E60" s="2"/>
      <c r="F60" s="2"/>
      <c r="G60" s="2"/>
      <c r="H60" s="2"/>
      <c r="I60" s="2"/>
      <c r="J60" s="2"/>
      <c r="K60" s="2"/>
      <c r="L60" s="2"/>
      <c r="M60" s="2"/>
      <c r="N60" s="2"/>
      <c r="O60" s="2"/>
    </row>
    <row r="61" spans="1:15" ht="21" customHeight="1" hidden="1">
      <c r="A61" s="2"/>
      <c r="B61" s="2"/>
      <c r="C61" s="2"/>
      <c r="D61" s="2"/>
      <c r="E61" s="2"/>
      <c r="F61" s="2"/>
      <c r="G61" s="2"/>
      <c r="H61" s="2"/>
      <c r="I61" s="2"/>
      <c r="J61" s="2"/>
      <c r="K61" s="2"/>
      <c r="L61" s="2"/>
      <c r="M61" s="2"/>
      <c r="N61" s="2"/>
      <c r="O61" s="2"/>
    </row>
    <row r="62" spans="1:15" ht="21" customHeight="1" hidden="1">
      <c r="A62" s="2"/>
      <c r="B62" s="2"/>
      <c r="C62" s="2"/>
      <c r="D62" s="2"/>
      <c r="E62" s="2"/>
      <c r="F62" s="2"/>
      <c r="G62" s="2"/>
      <c r="H62" s="2"/>
      <c r="I62" s="2"/>
      <c r="J62" s="2"/>
      <c r="K62" s="2"/>
      <c r="L62" s="2"/>
      <c r="M62" s="2"/>
      <c r="N62" s="2"/>
      <c r="O62" s="2"/>
    </row>
    <row r="63" spans="1:15" ht="21" customHeight="1" hidden="1">
      <c r="A63" s="2"/>
      <c r="B63" s="2"/>
      <c r="C63" s="2"/>
      <c r="D63" s="2"/>
      <c r="E63" s="2"/>
      <c r="F63" s="2"/>
      <c r="G63" s="2"/>
      <c r="H63" s="2"/>
      <c r="I63" s="2"/>
      <c r="J63" s="2"/>
      <c r="K63" s="2"/>
      <c r="L63" s="2"/>
      <c r="M63" s="2"/>
      <c r="N63" s="2"/>
      <c r="O63" s="2"/>
    </row>
    <row r="64" s="2" customFormat="1" ht="21" customHeight="1" hidden="1"/>
    <row r="65" s="2" customFormat="1" ht="21" customHeight="1" hidden="1"/>
    <row r="66" s="2" customFormat="1" ht="21" customHeight="1" hidden="1"/>
    <row r="67" s="2" customFormat="1" ht="21" customHeight="1" hidden="1"/>
    <row r="68" s="2" customFormat="1" ht="21" customHeight="1" hidden="1"/>
    <row r="69" s="2" customFormat="1" ht="21" customHeight="1" hidden="1"/>
    <row r="70" s="2" customFormat="1" ht="21" customHeight="1" hidden="1"/>
    <row r="71" s="2" customFormat="1" ht="21" customHeight="1" hidden="1"/>
    <row r="72" s="2" customFormat="1" ht="21" customHeight="1" hidden="1"/>
    <row r="73" s="2" customFormat="1" ht="21" customHeight="1" hidden="1"/>
    <row r="74" s="2" customFormat="1" ht="21" customHeight="1" hidden="1"/>
    <row r="75" s="2" customFormat="1" ht="21" customHeight="1" hidden="1"/>
    <row r="76" s="2" customFormat="1" ht="21" customHeight="1" hidden="1"/>
    <row r="77" s="2" customFormat="1" ht="21" customHeight="1" hidden="1"/>
    <row r="78" s="2" customFormat="1" ht="21" customHeight="1" hidden="1"/>
    <row r="79" s="2" customFormat="1" ht="21" customHeight="1" hidden="1"/>
    <row r="80" s="2" customFormat="1" ht="21" customHeight="1" hidden="1"/>
    <row r="81" s="2" customFormat="1" ht="21" customHeight="1" hidden="1"/>
    <row r="82" s="2" customFormat="1" ht="21" customHeight="1" hidden="1"/>
    <row r="83" s="2" customFormat="1" ht="21" customHeight="1" hidden="1"/>
    <row r="84" s="2" customFormat="1" ht="21" customHeight="1" hidden="1"/>
    <row r="85" s="2" customFormat="1" ht="21" customHeight="1" hidden="1"/>
    <row r="86" s="2" customFormat="1" ht="21" customHeight="1" hidden="1"/>
    <row r="87" s="2" customFormat="1" ht="21" customHeight="1" hidden="1"/>
    <row r="88" s="2" customFormat="1" ht="21" customHeight="1" hidden="1"/>
    <row r="89" s="2" customFormat="1" ht="21" customHeight="1" hidden="1"/>
    <row r="90" s="2" customFormat="1" ht="21" customHeight="1" hidden="1"/>
    <row r="91" s="2" customFormat="1" ht="21" customHeight="1" hidden="1"/>
    <row r="92" s="2" customFormat="1" ht="21" customHeight="1" hidden="1"/>
    <row r="93" s="2" customFormat="1" ht="21" customHeight="1" hidden="1"/>
    <row r="94" s="2" customFormat="1" ht="21" customHeight="1" hidden="1"/>
    <row r="95" s="2" customFormat="1" ht="21" customHeight="1" hidden="1"/>
    <row r="96" s="2" customFormat="1" ht="21" customHeight="1" hidden="1"/>
    <row r="97" s="2" customFormat="1" ht="21" customHeight="1" hidden="1"/>
    <row r="98" s="2" customFormat="1" ht="21" customHeight="1" hidden="1"/>
    <row r="99" s="2" customFormat="1" ht="21" customHeight="1" hidden="1"/>
    <row r="100" s="2" customFormat="1" ht="21" customHeight="1" hidden="1"/>
    <row r="101" s="2" customFormat="1" ht="21" customHeight="1" hidden="1"/>
    <row r="102" s="2" customFormat="1" ht="21" customHeight="1" hidden="1"/>
    <row r="103" s="2" customFormat="1" ht="21" customHeight="1" hidden="1"/>
    <row r="104" s="2" customFormat="1" ht="21" customHeight="1" hidden="1"/>
    <row r="105" s="2" customFormat="1" ht="21" customHeight="1" hidden="1"/>
    <row r="106" s="2" customFormat="1" ht="21" customHeight="1" hidden="1"/>
    <row r="107" s="2" customFormat="1" ht="21" customHeight="1" hidden="1"/>
    <row r="108" s="2" customFormat="1" ht="21" customHeight="1" hidden="1"/>
    <row r="109" s="2" customFormat="1" ht="21" customHeight="1" hidden="1"/>
    <row r="110" s="2" customFormat="1" ht="21" customHeight="1" hidden="1"/>
    <row r="111" s="2" customFormat="1" ht="21" customHeight="1" hidden="1"/>
    <row r="112" s="2" customFormat="1" ht="21" customHeight="1" hidden="1"/>
    <row r="113" s="2" customFormat="1" ht="21" customHeight="1" hidden="1"/>
    <row r="114" s="2" customFormat="1" ht="21" customHeight="1" hidden="1"/>
    <row r="115" s="2" customFormat="1" ht="21" customHeight="1" hidden="1"/>
    <row r="116" s="2" customFormat="1" ht="21" customHeight="1" hidden="1"/>
    <row r="117" s="2" customFormat="1" ht="21" customHeight="1" hidden="1"/>
    <row r="118" s="2" customFormat="1" ht="21" customHeight="1" hidden="1"/>
    <row r="119" s="2" customFormat="1" ht="21" customHeight="1" hidden="1"/>
    <row r="120" s="2" customFormat="1" ht="21" customHeight="1" hidden="1"/>
    <row r="121" s="2" customFormat="1" ht="21" customHeight="1" hidden="1"/>
    <row r="122" s="2" customFormat="1" ht="21" customHeight="1" hidden="1"/>
    <row r="123" s="2" customFormat="1" ht="21" customHeight="1" hidden="1"/>
    <row r="124" s="2" customFormat="1" ht="21" customHeight="1" hidden="1"/>
    <row r="125" s="2" customFormat="1" ht="21" customHeight="1" hidden="1"/>
    <row r="126" s="2" customFormat="1" ht="21" customHeight="1" hidden="1"/>
    <row r="127" s="2" customFormat="1" ht="21" customHeight="1" hidden="1"/>
    <row r="128" s="2" customFormat="1" ht="21" customHeight="1" hidden="1"/>
    <row r="129" s="2" customFormat="1" ht="21" customHeight="1" hidden="1"/>
    <row r="130" s="2" customFormat="1" ht="21" customHeight="1" hidden="1"/>
    <row r="131" s="2" customFormat="1" ht="21" customHeight="1" hidden="1"/>
    <row r="132" s="2" customFormat="1" ht="21" customHeight="1" hidden="1"/>
    <row r="133" s="2" customFormat="1" ht="21" customHeight="1" hidden="1"/>
    <row r="134" s="2" customFormat="1" ht="21" customHeight="1" hidden="1"/>
    <row r="135" s="172" customFormat="1" ht="21" customHeight="1" hidden="1"/>
  </sheetData>
  <sheetProtection sheet="1" objects="1" scenarios="1" selectLockedCells="1"/>
  <protectedRanges>
    <protectedRange sqref="T34" name="Plage2"/>
    <protectedRange sqref="AD34" name="Plage1"/>
  </protectedRanges>
  <mergeCells count="244">
    <mergeCell ref="AA29:AD29"/>
    <mergeCell ref="AA21:AD21"/>
    <mergeCell ref="AA13:AD13"/>
    <mergeCell ref="X20:Y20"/>
    <mergeCell ref="V20:W20"/>
    <mergeCell ref="AC17:AD17"/>
    <mergeCell ref="AC19:AD19"/>
    <mergeCell ref="AA18:AB18"/>
    <mergeCell ref="X27:Y27"/>
    <mergeCell ref="V28:W28"/>
    <mergeCell ref="G16:J16"/>
    <mergeCell ref="D19:E19"/>
    <mergeCell ref="D17:E17"/>
    <mergeCell ref="G18:H18"/>
    <mergeCell ref="I20:J20"/>
    <mergeCell ref="B18:C18"/>
    <mergeCell ref="D18:E18"/>
    <mergeCell ref="G19:H19"/>
    <mergeCell ref="B17:C17"/>
    <mergeCell ref="G17:H17"/>
    <mergeCell ref="G29:J29"/>
    <mergeCell ref="B29:E29"/>
    <mergeCell ref="G28:H28"/>
    <mergeCell ref="I28:J28"/>
    <mergeCell ref="B28:C28"/>
    <mergeCell ref="G20:H20"/>
    <mergeCell ref="B24:E24"/>
    <mergeCell ref="G26:H26"/>
    <mergeCell ref="I26:J26"/>
    <mergeCell ref="D27:E27"/>
    <mergeCell ref="G27:H27"/>
    <mergeCell ref="L28:M28"/>
    <mergeCell ref="D28:E28"/>
    <mergeCell ref="B27:C27"/>
    <mergeCell ref="V29:Y29"/>
    <mergeCell ref="V21:Y21"/>
    <mergeCell ref="Q29:T29"/>
    <mergeCell ref="Q21:T21"/>
    <mergeCell ref="Q24:T24"/>
    <mergeCell ref="V25:W25"/>
    <mergeCell ref="Q26:R26"/>
    <mergeCell ref="S25:T25"/>
    <mergeCell ref="AA7:AB7"/>
    <mergeCell ref="AA12:AB12"/>
    <mergeCell ref="AA16:AD16"/>
    <mergeCell ref="AC12:AD12"/>
    <mergeCell ref="AA8:AD8"/>
    <mergeCell ref="AA9:AB9"/>
    <mergeCell ref="AC9:AD9"/>
    <mergeCell ref="AA11:AB11"/>
    <mergeCell ref="A1:C1"/>
    <mergeCell ref="D1:Y1"/>
    <mergeCell ref="S5:T5"/>
    <mergeCell ref="U5:Y5"/>
    <mergeCell ref="N5:O5"/>
    <mergeCell ref="A3:F3"/>
    <mergeCell ref="A5:C5"/>
    <mergeCell ref="G5:I5"/>
    <mergeCell ref="D5:F5"/>
    <mergeCell ref="J5:L5"/>
    <mergeCell ref="S9:T9"/>
    <mergeCell ref="P7:P9"/>
    <mergeCell ref="L9:M9"/>
    <mergeCell ref="Q8:T8"/>
    <mergeCell ref="N12:O12"/>
    <mergeCell ref="I11:J11"/>
    <mergeCell ref="L11:M11"/>
    <mergeCell ref="K7:K9"/>
    <mergeCell ref="N11:O11"/>
    <mergeCell ref="L10:M10"/>
    <mergeCell ref="V8:Y8"/>
    <mergeCell ref="V9:W9"/>
    <mergeCell ref="X9:Y9"/>
    <mergeCell ref="V7:W7"/>
    <mergeCell ref="B9:C9"/>
    <mergeCell ref="G7:H7"/>
    <mergeCell ref="B8:E8"/>
    <mergeCell ref="I7:J7"/>
    <mergeCell ref="D7:E7"/>
    <mergeCell ref="G8:J8"/>
    <mergeCell ref="A7:A9"/>
    <mergeCell ref="S10:T10"/>
    <mergeCell ref="Q10:R10"/>
    <mergeCell ref="B7:C7"/>
    <mergeCell ref="U7:U9"/>
    <mergeCell ref="I10:J10"/>
    <mergeCell ref="G9:H9"/>
    <mergeCell ref="G10:H10"/>
    <mergeCell ref="I9:J9"/>
    <mergeCell ref="F7:F9"/>
    <mergeCell ref="D9:E9"/>
    <mergeCell ref="G11:H11"/>
    <mergeCell ref="G12:H12"/>
    <mergeCell ref="L26:M26"/>
    <mergeCell ref="Q13:T13"/>
    <mergeCell ref="S12:T12"/>
    <mergeCell ref="Q12:R12"/>
    <mergeCell ref="S11:T11"/>
    <mergeCell ref="I12:J12"/>
    <mergeCell ref="N9:O9"/>
    <mergeCell ref="V27:W27"/>
    <mergeCell ref="V26:W26"/>
    <mergeCell ref="N27:O27"/>
    <mergeCell ref="L7:M7"/>
    <mergeCell ref="L8:O8"/>
    <mergeCell ref="L13:O13"/>
    <mergeCell ref="V17:W17"/>
    <mergeCell ref="V11:W11"/>
    <mergeCell ref="V10:W10"/>
    <mergeCell ref="S17:T17"/>
    <mergeCell ref="G13:J13"/>
    <mergeCell ref="B25:C25"/>
    <mergeCell ref="V12:W12"/>
    <mergeCell ref="L27:M27"/>
    <mergeCell ref="B10:C10"/>
    <mergeCell ref="B11:C11"/>
    <mergeCell ref="D10:E10"/>
    <mergeCell ref="D11:E11"/>
    <mergeCell ref="B12:C12"/>
    <mergeCell ref="D12:E12"/>
    <mergeCell ref="B13:E13"/>
    <mergeCell ref="B26:C26"/>
    <mergeCell ref="D25:E25"/>
    <mergeCell ref="D20:E20"/>
    <mergeCell ref="B20:C20"/>
    <mergeCell ref="D26:E26"/>
    <mergeCell ref="B21:E21"/>
    <mergeCell ref="B16:E16"/>
    <mergeCell ref="B19:C19"/>
    <mergeCell ref="A34:E34"/>
    <mergeCell ref="F33:O33"/>
    <mergeCell ref="F34:O34"/>
    <mergeCell ref="A33:E33"/>
    <mergeCell ref="L20:M20"/>
    <mergeCell ref="G24:J24"/>
    <mergeCell ref="N20:O20"/>
    <mergeCell ref="L21:O21"/>
    <mergeCell ref="G21:J21"/>
    <mergeCell ref="G25:H25"/>
    <mergeCell ref="L29:O29"/>
    <mergeCell ref="U34:AC34"/>
    <mergeCell ref="AA27:AB27"/>
    <mergeCell ref="Q33:AD33"/>
    <mergeCell ref="Q28:R28"/>
    <mergeCell ref="S28:T28"/>
    <mergeCell ref="Q27:R27"/>
    <mergeCell ref="AC27:AD27"/>
    <mergeCell ref="AC28:AD28"/>
    <mergeCell ref="Q34:S34"/>
    <mergeCell ref="AA28:AB28"/>
    <mergeCell ref="X28:Y28"/>
    <mergeCell ref="AA1:AD1"/>
    <mergeCell ref="AA17:AB17"/>
    <mergeCell ref="Z7:Z9"/>
    <mergeCell ref="N28:O28"/>
    <mergeCell ref="N26:O26"/>
    <mergeCell ref="S27:T27"/>
    <mergeCell ref="Q7:R7"/>
    <mergeCell ref="Q9:R9"/>
    <mergeCell ref="X17:Y17"/>
    <mergeCell ref="AC10:AD10"/>
    <mergeCell ref="AC11:AD11"/>
    <mergeCell ref="X12:Y12"/>
    <mergeCell ref="X11:Y11"/>
    <mergeCell ref="X10:Y10"/>
    <mergeCell ref="V16:Y16"/>
    <mergeCell ref="V13:Y13"/>
    <mergeCell ref="AA10:AB10"/>
    <mergeCell ref="N10:O10"/>
    <mergeCell ref="L12:M12"/>
    <mergeCell ref="Q16:T16"/>
    <mergeCell ref="Q17:R17"/>
    <mergeCell ref="L16:O16"/>
    <mergeCell ref="N17:O17"/>
    <mergeCell ref="L17:M17"/>
    <mergeCell ref="Q11:R11"/>
    <mergeCell ref="I25:J25"/>
    <mergeCell ref="I27:J27"/>
    <mergeCell ref="L25:M25"/>
    <mergeCell ref="AC25:AD25"/>
    <mergeCell ref="X25:Y25"/>
    <mergeCell ref="AC26:AD26"/>
    <mergeCell ref="X26:Y26"/>
    <mergeCell ref="AA26:AB26"/>
    <mergeCell ref="N25:O25"/>
    <mergeCell ref="S26:T26"/>
    <mergeCell ref="V18:W18"/>
    <mergeCell ref="X18:Y18"/>
    <mergeCell ref="Q25:R25"/>
    <mergeCell ref="V24:Y24"/>
    <mergeCell ref="V19:W19"/>
    <mergeCell ref="X19:Y19"/>
    <mergeCell ref="Q19:R19"/>
    <mergeCell ref="N19:O19"/>
    <mergeCell ref="I18:J18"/>
    <mergeCell ref="S18:T18"/>
    <mergeCell ref="S19:T19"/>
    <mergeCell ref="I19:J19"/>
    <mergeCell ref="Q18:R18"/>
    <mergeCell ref="L19:M19"/>
    <mergeCell ref="N18:O18"/>
    <mergeCell ref="L18:M18"/>
    <mergeCell ref="I17:J17"/>
    <mergeCell ref="AA19:AB19"/>
    <mergeCell ref="AC18:AD18"/>
    <mergeCell ref="AA25:AB25"/>
    <mergeCell ref="AA24:AD24"/>
    <mergeCell ref="AC20:AD20"/>
    <mergeCell ref="AA20:AB20"/>
    <mergeCell ref="S20:T20"/>
    <mergeCell ref="Q20:R20"/>
    <mergeCell ref="L24:O24"/>
    <mergeCell ref="AF7:AG7"/>
    <mergeCell ref="AF8:AI8"/>
    <mergeCell ref="AF9:AG9"/>
    <mergeCell ref="AH9:AI9"/>
    <mergeCell ref="AF10:AG10"/>
    <mergeCell ref="AH10:AI10"/>
    <mergeCell ref="AF11:AG11"/>
    <mergeCell ref="AH11:AI11"/>
    <mergeCell ref="AF12:AG12"/>
    <mergeCell ref="AH12:AI12"/>
    <mergeCell ref="AF13:AI13"/>
    <mergeCell ref="AF16:AI16"/>
    <mergeCell ref="AF21:AI21"/>
    <mergeCell ref="AF24:AI24"/>
    <mergeCell ref="AF25:AG25"/>
    <mergeCell ref="AH25:AI25"/>
    <mergeCell ref="AF17:AG17"/>
    <mergeCell ref="AH17:AI17"/>
    <mergeCell ref="AF18:AG18"/>
    <mergeCell ref="AH18:AI18"/>
    <mergeCell ref="AF19:AG19"/>
    <mergeCell ref="AH19:AI19"/>
    <mergeCell ref="AF29:AI29"/>
    <mergeCell ref="AE7:AE9"/>
    <mergeCell ref="AF26:AG26"/>
    <mergeCell ref="AH26:AI26"/>
    <mergeCell ref="AF27:AG27"/>
    <mergeCell ref="AH27:AI27"/>
    <mergeCell ref="AF28:AG28"/>
    <mergeCell ref="AH28:AI28"/>
    <mergeCell ref="AF20:AG20"/>
    <mergeCell ref="AH20:AI20"/>
  </mergeCells>
  <conditionalFormatting sqref="M5:M6">
    <cfRule type="cellIs" priority="10" dxfId="12" operator="equal" stopIfTrue="1">
      <formula>999</formula>
    </cfRule>
  </conditionalFormatting>
  <conditionalFormatting sqref="E22">
    <cfRule type="cellIs" priority="12" dxfId="5" operator="equal" stopIfTrue="1">
      <formula>G</formula>
    </cfRule>
    <cfRule type="cellIs" priority="13" dxfId="4" operator="equal" stopIfTrue="1">
      <formula>N</formula>
    </cfRule>
    <cfRule type="cellIs" priority="14" dxfId="3" operator="equal" stopIfTrue="1">
      <formula>"P"</formula>
    </cfRule>
  </conditionalFormatting>
  <conditionalFormatting sqref="B22 B14 E14 B30 E30 G30 J30 J22 G22 G14 J14 L14 O14 L22 O22 L30 O30 Q30 T30 V30 Y30 AA30 AD30 AD22 AA22 Y22 V22 T22 Q22 Q14 T14 V14 Y14 AA14 AD14">
    <cfRule type="cellIs" priority="15" dxfId="5" operator="equal" stopIfTrue="1">
      <formula>"G"</formula>
    </cfRule>
    <cfRule type="cellIs" priority="16" dxfId="4" operator="equal" stopIfTrue="1">
      <formula>"N"</formula>
    </cfRule>
    <cfRule type="cellIs" priority="17" dxfId="3" operator="equal" stopIfTrue="1">
      <formula>"P"</formula>
    </cfRule>
  </conditionalFormatting>
  <conditionalFormatting sqref="AF30 AI30 AI22 AF22 AF14 AI14">
    <cfRule type="cellIs" priority="1" dxfId="5" operator="equal" stopIfTrue="1">
      <formula>"G"</formula>
    </cfRule>
    <cfRule type="cellIs" priority="2" dxfId="4" operator="equal" stopIfTrue="1">
      <formula>"N"</formula>
    </cfRule>
    <cfRule type="cellIs" priority="3" dxfId="3" operator="equal" stopIfTrue="1">
      <formula>"P"</formula>
    </cfRule>
  </conditionalFormatting>
  <dataValidations count="3">
    <dataValidation errorStyle="warning" type="whole" operator="lessThanOrEqual" allowBlank="1" showInputMessage="1" showErrorMessage="1" errorTitle="ERREUR DE SAISIE" error="La série est supérieure au nombre de points réalisé!" sqref="AF28:AI28 G12:J12 L12:O12 V28:Y28 L28:O28 L20:O20 Q12:T12 B28:E28 AA12:AD12 AA20:AD20 G28:J28 B12:E12 B20:E20 G20:J20 Q20:T20 V20:Y20 Q28:T28 V12:Y12 AF20:AI20 AF12:AI12 AA28:AD28">
      <formula1>AF27</formula1>
    </dataValidation>
    <dataValidation errorStyle="warning" type="whole" operator="lessThanOrEqual" allowBlank="1" showInputMessage="1" showErrorMessage="1" errorTitle="ERREUR DE SAISIE" error="Le nombre de points est supérieur à la distance de la catégorie" sqref="AF27:AI27 G11:J11 L11:O11 Q19:T19 L27:O27 AA11:AD11 Q11:T11 B27:E27 L19:O19 AA19:AD19 G27:J27 B11:E11 B19:E19 G19:J19 V27:Y27 V19:Y19 Q27:T27 V11:Y11 AF19:AI19 AF11:AI11 AA27:AD27">
      <formula1>$J$5</formula1>
    </dataValidation>
    <dataValidation errorStyle="warning" type="whole" operator="lessThanOrEqual" allowBlank="1" showInputMessage="1" showErrorMessage="1" errorTitle="ERREUR DE SAISIE" error="Le nombre de reprises est supérieur à la limite de reprises!" sqref="AA21 G13 B29 B13 L29 Q29 Q13 G29 G21 AA13 B21 V29 L13 AF29 Q21 V21 L21 V13 AF21 AF13 AA29">
      <formula1>$M$5</formula1>
    </dataValidation>
  </dataValidations>
  <printOptions horizontalCentered="1" verticalCentered="1"/>
  <pageMargins left="0.31496062992125984" right="0.31496062992125984" top="0.3937007874015748" bottom="0.3937007874015748" header="0.5118110236220472" footer="0.5118110236220472"/>
  <pageSetup blackAndWhite="1" fitToHeight="1" fitToWidth="1" horizontalDpi="300" verticalDpi="300" orientation="landscape" paperSize="9" scale="59" r:id="rId2"/>
  <drawing r:id="rId1"/>
</worksheet>
</file>

<file path=xl/worksheets/sheet4.xml><?xml version="1.0" encoding="utf-8"?>
<worksheet xmlns="http://schemas.openxmlformats.org/spreadsheetml/2006/main" xmlns:r="http://schemas.openxmlformats.org/officeDocument/2006/relationships">
  <sheetPr codeName="Feuil3"/>
  <dimension ref="A1:R37"/>
  <sheetViews>
    <sheetView zoomScale="130" zoomScaleNormal="130" workbookViewId="0" topLeftCell="A1">
      <selection activeCell="M5" sqref="M5:R12"/>
    </sheetView>
  </sheetViews>
  <sheetFormatPr defaultColWidth="11.421875" defaultRowHeight="12.75"/>
  <cols>
    <col min="1" max="1" width="13.140625" style="56" customWidth="1"/>
    <col min="2" max="2" width="11.421875" style="56" customWidth="1"/>
    <col min="3" max="3" width="6.00390625" style="56" bestFit="1" customWidth="1"/>
    <col min="4" max="4" width="5.7109375" style="56" bestFit="1" customWidth="1"/>
    <col min="5" max="5" width="6.7109375" style="56" customWidth="1"/>
    <col min="6" max="6" width="6.7109375" style="56" bestFit="1" customWidth="1"/>
    <col min="7" max="7" width="7.28125" style="56" customWidth="1"/>
    <col min="8" max="8" width="6.7109375" style="56" customWidth="1"/>
    <col min="9" max="9" width="7.28125" style="56" customWidth="1"/>
    <col min="10" max="10" width="7.7109375" style="56" customWidth="1"/>
    <col min="11" max="11" width="2.28125" style="56" customWidth="1"/>
    <col min="12" max="12" width="2.140625" style="56" customWidth="1"/>
    <col min="13" max="13" width="12.140625" style="56" customWidth="1"/>
    <col min="14" max="14" width="13.140625" style="56" customWidth="1"/>
    <col min="15" max="15" width="10.28125" style="56" customWidth="1"/>
    <col min="16" max="16" width="6.57421875" style="56" customWidth="1"/>
    <col min="17" max="17" width="10.421875" style="56" customWidth="1"/>
    <col min="18" max="18" width="9.28125" style="56" customWidth="1"/>
    <col min="19" max="16384" width="11.421875" style="56" customWidth="1"/>
  </cols>
  <sheetData>
    <row r="1" spans="1:18" ht="30" customHeight="1" thickBot="1">
      <c r="A1" s="354" t="s">
        <v>136</v>
      </c>
      <c r="B1" s="355"/>
      <c r="C1" s="355"/>
      <c r="D1" s="355"/>
      <c r="E1" s="356"/>
      <c r="F1" s="356"/>
      <c r="G1" s="357"/>
      <c r="H1" s="357"/>
      <c r="I1" s="73"/>
      <c r="J1" s="72"/>
      <c r="M1" s="358" t="s">
        <v>155</v>
      </c>
      <c r="N1" s="359"/>
      <c r="O1" s="360">
        <f>Engagements!F1</f>
        <v>0</v>
      </c>
      <c r="P1" s="361"/>
      <c r="Q1" s="361"/>
      <c r="R1" s="362"/>
    </row>
    <row r="2" spans="1:18" ht="24.75" customHeight="1" thickBot="1">
      <c r="A2" s="79" t="s">
        <v>133</v>
      </c>
      <c r="B2" s="80" t="s">
        <v>88</v>
      </c>
      <c r="C2" s="80" t="s">
        <v>16</v>
      </c>
      <c r="D2" s="80" t="s">
        <v>137</v>
      </c>
      <c r="E2" s="81" t="s">
        <v>138</v>
      </c>
      <c r="F2" s="80" t="s">
        <v>139</v>
      </c>
      <c r="G2" s="81" t="s">
        <v>150</v>
      </c>
      <c r="H2" s="82" t="s">
        <v>148</v>
      </c>
      <c r="I2" s="83" t="s">
        <v>149</v>
      </c>
      <c r="J2" s="84" t="s">
        <v>140</v>
      </c>
      <c r="M2" s="105"/>
      <c r="N2" s="97"/>
      <c r="O2" s="106" t="s">
        <v>141</v>
      </c>
      <c r="P2" s="97"/>
      <c r="Q2" s="97"/>
      <c r="R2" s="99"/>
    </row>
    <row r="3" spans="1:18" ht="2.25" customHeight="1">
      <c r="A3" s="180"/>
      <c r="B3" s="75"/>
      <c r="C3" s="75"/>
      <c r="D3" s="75"/>
      <c r="E3" s="76"/>
      <c r="F3" s="75"/>
      <c r="G3" s="76">
        <v>1</v>
      </c>
      <c r="H3" s="77"/>
      <c r="I3" s="78"/>
      <c r="J3" s="181"/>
      <c r="M3" s="100"/>
      <c r="N3" s="96"/>
      <c r="O3" s="107"/>
      <c r="P3" s="96"/>
      <c r="Q3" s="96"/>
      <c r="R3" s="101"/>
    </row>
    <row r="4" spans="1:18" ht="15" customHeight="1" thickBot="1">
      <c r="A4" s="182"/>
      <c r="B4" s="69"/>
      <c r="C4" s="70"/>
      <c r="D4" s="70"/>
      <c r="E4" s="70"/>
      <c r="F4" s="70"/>
      <c r="G4" s="70"/>
      <c r="H4" s="70"/>
      <c r="I4" s="74"/>
      <c r="J4" s="183"/>
      <c r="M4" s="98"/>
      <c r="N4" s="102"/>
      <c r="O4" s="108" t="s">
        <v>156</v>
      </c>
      <c r="P4" s="103"/>
      <c r="Q4" s="103"/>
      <c r="R4" s="104"/>
    </row>
    <row r="5" spans="1:18" ht="14.25">
      <c r="A5" s="182"/>
      <c r="B5" s="69"/>
      <c r="C5" s="70"/>
      <c r="D5" s="70"/>
      <c r="E5" s="70"/>
      <c r="F5" s="70"/>
      <c r="G5" s="70"/>
      <c r="H5" s="70"/>
      <c r="I5" s="74"/>
      <c r="J5" s="183"/>
      <c r="M5" s="348"/>
      <c r="N5" s="349"/>
      <c r="O5" s="349"/>
      <c r="P5" s="349"/>
      <c r="Q5" s="349"/>
      <c r="R5" s="350"/>
    </row>
    <row r="6" spans="1:18" ht="14.25">
      <c r="A6" s="182"/>
      <c r="B6" s="69"/>
      <c r="C6" s="70"/>
      <c r="D6" s="70"/>
      <c r="E6" s="70"/>
      <c r="F6" s="70"/>
      <c r="G6" s="70"/>
      <c r="H6" s="70"/>
      <c r="I6" s="74"/>
      <c r="J6" s="183"/>
      <c r="M6" s="348"/>
      <c r="N6" s="349"/>
      <c r="O6" s="349"/>
      <c r="P6" s="349"/>
      <c r="Q6" s="349"/>
      <c r="R6" s="350"/>
    </row>
    <row r="7" spans="1:18" ht="14.25">
      <c r="A7" s="182"/>
      <c r="B7" s="69"/>
      <c r="C7" s="70"/>
      <c r="D7" s="70"/>
      <c r="E7" s="70"/>
      <c r="F7" s="70"/>
      <c r="G7" s="70"/>
      <c r="H7" s="70"/>
      <c r="I7" s="74"/>
      <c r="J7" s="183"/>
      <c r="M7" s="348"/>
      <c r="N7" s="349"/>
      <c r="O7" s="349"/>
      <c r="P7" s="349"/>
      <c r="Q7" s="349"/>
      <c r="R7" s="350"/>
    </row>
    <row r="8" spans="1:18" ht="14.25">
      <c r="A8" s="182"/>
      <c r="B8" s="69"/>
      <c r="C8" s="70"/>
      <c r="D8" s="70"/>
      <c r="E8" s="70"/>
      <c r="F8" s="70"/>
      <c r="G8" s="70"/>
      <c r="H8" s="70"/>
      <c r="I8" s="74"/>
      <c r="J8" s="183"/>
      <c r="M8" s="348"/>
      <c r="N8" s="349"/>
      <c r="O8" s="349"/>
      <c r="P8" s="349"/>
      <c r="Q8" s="349"/>
      <c r="R8" s="350"/>
    </row>
    <row r="9" spans="1:18" ht="14.25">
      <c r="A9" s="182"/>
      <c r="B9" s="69"/>
      <c r="C9" s="70"/>
      <c r="D9" s="70"/>
      <c r="E9" s="70"/>
      <c r="F9" s="70"/>
      <c r="G9" s="70"/>
      <c r="H9" s="70"/>
      <c r="I9" s="74"/>
      <c r="J9" s="183"/>
      <c r="M9" s="348"/>
      <c r="N9" s="349"/>
      <c r="O9" s="349"/>
      <c r="P9" s="349"/>
      <c r="Q9" s="349"/>
      <c r="R9" s="350"/>
    </row>
    <row r="10" spans="1:18" ht="14.25">
      <c r="A10" s="182"/>
      <c r="B10" s="69"/>
      <c r="C10" s="70"/>
      <c r="D10" s="70"/>
      <c r="E10" s="70"/>
      <c r="F10" s="70"/>
      <c r="G10" s="70"/>
      <c r="H10" s="70"/>
      <c r="I10" s="74"/>
      <c r="J10" s="183"/>
      <c r="M10" s="348"/>
      <c r="N10" s="349"/>
      <c r="O10" s="349"/>
      <c r="P10" s="349"/>
      <c r="Q10" s="349"/>
      <c r="R10" s="350"/>
    </row>
    <row r="11" spans="1:18" ht="14.25">
      <c r="A11" s="182"/>
      <c r="B11" s="69"/>
      <c r="C11" s="70"/>
      <c r="D11" s="70"/>
      <c r="E11" s="70"/>
      <c r="F11" s="70"/>
      <c r="G11" s="70"/>
      <c r="H11" s="70"/>
      <c r="I11" s="74"/>
      <c r="J11" s="183"/>
      <c r="M11" s="348"/>
      <c r="N11" s="349"/>
      <c r="O11" s="349"/>
      <c r="P11" s="349"/>
      <c r="Q11" s="349"/>
      <c r="R11" s="350"/>
    </row>
    <row r="12" spans="1:18" ht="15" thickBot="1">
      <c r="A12" s="182"/>
      <c r="B12" s="69"/>
      <c r="C12" s="70"/>
      <c r="D12" s="70"/>
      <c r="E12" s="70"/>
      <c r="F12" s="70"/>
      <c r="G12" s="70"/>
      <c r="H12" s="70"/>
      <c r="I12" s="74"/>
      <c r="J12" s="183"/>
      <c r="M12" s="351"/>
      <c r="N12" s="352"/>
      <c r="O12" s="352"/>
      <c r="P12" s="352"/>
      <c r="Q12" s="352"/>
      <c r="R12" s="353"/>
    </row>
    <row r="13" spans="1:18" ht="14.25">
      <c r="A13" s="182"/>
      <c r="B13" s="69"/>
      <c r="C13" s="70"/>
      <c r="D13" s="70"/>
      <c r="E13" s="70"/>
      <c r="F13" s="70"/>
      <c r="G13" s="70"/>
      <c r="H13" s="70"/>
      <c r="I13" s="74"/>
      <c r="J13" s="183"/>
      <c r="M13" s="71"/>
      <c r="N13" s="71"/>
      <c r="O13" s="71"/>
      <c r="P13" s="71"/>
      <c r="Q13" s="71"/>
      <c r="R13" s="71"/>
    </row>
    <row r="14" spans="1:10" ht="14.25">
      <c r="A14" s="182"/>
      <c r="B14" s="69"/>
      <c r="C14" s="70"/>
      <c r="D14" s="70"/>
      <c r="E14" s="70"/>
      <c r="F14" s="70"/>
      <c r="G14" s="70"/>
      <c r="H14" s="70"/>
      <c r="I14" s="74"/>
      <c r="J14" s="183"/>
    </row>
    <row r="15" spans="1:10" ht="14.25">
      <c r="A15" s="182"/>
      <c r="B15" s="69"/>
      <c r="C15" s="70"/>
      <c r="D15" s="70"/>
      <c r="E15" s="70"/>
      <c r="F15" s="70"/>
      <c r="G15" s="70"/>
      <c r="H15" s="70"/>
      <c r="I15" s="74"/>
      <c r="J15" s="183"/>
    </row>
    <row r="16" spans="1:10" ht="14.25">
      <c r="A16" s="182"/>
      <c r="B16" s="69"/>
      <c r="C16" s="70"/>
      <c r="D16" s="70"/>
      <c r="E16" s="70"/>
      <c r="F16" s="70"/>
      <c r="G16" s="70"/>
      <c r="H16" s="70"/>
      <c r="I16" s="74"/>
      <c r="J16" s="183"/>
    </row>
    <row r="17" spans="1:10" ht="14.25">
      <c r="A17" s="182"/>
      <c r="B17" s="69"/>
      <c r="C17" s="70"/>
      <c r="D17" s="70"/>
      <c r="E17" s="70"/>
      <c r="F17" s="70"/>
      <c r="G17" s="70"/>
      <c r="H17" s="70"/>
      <c r="I17" s="74"/>
      <c r="J17" s="183"/>
    </row>
    <row r="18" spans="1:10" ht="14.25">
      <c r="A18" s="182"/>
      <c r="B18" s="69"/>
      <c r="C18" s="70"/>
      <c r="D18" s="70"/>
      <c r="E18" s="70"/>
      <c r="F18" s="70"/>
      <c r="G18" s="70"/>
      <c r="H18" s="70"/>
      <c r="I18" s="74"/>
      <c r="J18" s="183"/>
    </row>
    <row r="19" spans="1:10" ht="14.25">
      <c r="A19" s="182"/>
      <c r="B19" s="69"/>
      <c r="C19" s="70"/>
      <c r="D19" s="70"/>
      <c r="E19" s="70"/>
      <c r="F19" s="70"/>
      <c r="G19" s="70"/>
      <c r="H19" s="70"/>
      <c r="I19" s="74"/>
      <c r="J19" s="183"/>
    </row>
    <row r="20" spans="1:10" ht="14.25">
      <c r="A20" s="182"/>
      <c r="B20" s="69"/>
      <c r="C20" s="70"/>
      <c r="D20" s="70"/>
      <c r="E20" s="70"/>
      <c r="F20" s="70"/>
      <c r="G20" s="70"/>
      <c r="H20" s="70"/>
      <c r="I20" s="74"/>
      <c r="J20" s="183"/>
    </row>
    <row r="21" spans="1:10" ht="14.25" customHeight="1">
      <c r="A21" s="182"/>
      <c r="B21" s="69"/>
      <c r="C21" s="70"/>
      <c r="D21" s="70"/>
      <c r="E21" s="70"/>
      <c r="F21" s="70"/>
      <c r="G21" s="70"/>
      <c r="H21" s="70"/>
      <c r="I21" s="74"/>
      <c r="J21" s="183"/>
    </row>
    <row r="22" spans="1:10" ht="14.25" customHeight="1">
      <c r="A22" s="182"/>
      <c r="B22" s="69"/>
      <c r="C22" s="70"/>
      <c r="D22" s="70"/>
      <c r="E22" s="70"/>
      <c r="F22" s="70"/>
      <c r="G22" s="70"/>
      <c r="H22" s="70"/>
      <c r="I22" s="74"/>
      <c r="J22" s="183"/>
    </row>
    <row r="23" spans="1:10" ht="14.25" customHeight="1">
      <c r="A23" s="182"/>
      <c r="B23" s="69"/>
      <c r="C23" s="70"/>
      <c r="D23" s="70"/>
      <c r="E23" s="70"/>
      <c r="F23" s="70"/>
      <c r="G23" s="70"/>
      <c r="H23" s="70"/>
      <c r="I23" s="74"/>
      <c r="J23" s="183"/>
    </row>
    <row r="24" spans="1:10" ht="14.25" customHeight="1">
      <c r="A24" s="182"/>
      <c r="B24" s="69"/>
      <c r="C24" s="70"/>
      <c r="D24" s="70"/>
      <c r="E24" s="70"/>
      <c r="F24" s="70"/>
      <c r="G24" s="70"/>
      <c r="H24" s="70"/>
      <c r="I24" s="74"/>
      <c r="J24" s="183"/>
    </row>
    <row r="25" spans="1:10" ht="1.5" customHeight="1" thickBot="1">
      <c r="A25" s="184"/>
      <c r="B25" s="185"/>
      <c r="C25" s="186"/>
      <c r="D25" s="186"/>
      <c r="E25" s="186"/>
      <c r="F25" s="186"/>
      <c r="G25" s="186"/>
      <c r="H25" s="186"/>
      <c r="I25" s="187"/>
      <c r="J25" s="188"/>
    </row>
    <row r="26" spans="1:10" ht="12.75">
      <c r="A26" s="342" t="s">
        <v>303</v>
      </c>
      <c r="B26" s="343"/>
      <c r="C26" s="343"/>
      <c r="D26" s="343"/>
      <c r="E26" s="343"/>
      <c r="F26" s="343"/>
      <c r="G26" s="343"/>
      <c r="H26" s="343"/>
      <c r="I26" s="343"/>
      <c r="J26" s="344"/>
    </row>
    <row r="27" spans="1:10" ht="13.5" thickBot="1">
      <c r="A27" s="345"/>
      <c r="B27" s="346"/>
      <c r="C27" s="346"/>
      <c r="D27" s="346"/>
      <c r="E27" s="346"/>
      <c r="F27" s="346"/>
      <c r="G27" s="346"/>
      <c r="H27" s="346"/>
      <c r="I27" s="346"/>
      <c r="J27" s="347"/>
    </row>
    <row r="34" spans="1:7" ht="12.75">
      <c r="A34" s="67"/>
      <c r="B34" s="67"/>
      <c r="C34" s="67"/>
      <c r="D34" s="67"/>
      <c r="E34" s="67"/>
      <c r="F34" s="67"/>
      <c r="G34" s="68"/>
    </row>
    <row r="35" spans="1:7" ht="12.75">
      <c r="A35" s="67"/>
      <c r="B35" s="67"/>
      <c r="C35" s="67"/>
      <c r="D35" s="67"/>
      <c r="E35" s="67"/>
      <c r="F35" s="67"/>
      <c r="G35" s="68"/>
    </row>
    <row r="36" spans="1:7" ht="12.75">
      <c r="A36" s="67"/>
      <c r="B36" s="67"/>
      <c r="C36" s="67"/>
      <c r="D36" s="67"/>
      <c r="E36" s="67"/>
      <c r="F36" s="67"/>
      <c r="G36" s="68"/>
    </row>
    <row r="37" spans="1:7" ht="12.75">
      <c r="A37" s="68"/>
      <c r="B37" s="68"/>
      <c r="C37" s="68"/>
      <c r="D37" s="68"/>
      <c r="E37" s="68"/>
      <c r="F37" s="68"/>
      <c r="G37" s="68"/>
    </row>
  </sheetData>
  <sheetProtection sheet="1" objects="1" scenarios="1" selectLockedCells="1"/>
  <mergeCells count="7">
    <mergeCell ref="A26:J27"/>
    <mergeCell ref="M5:R12"/>
    <mergeCell ref="A1:D1"/>
    <mergeCell ref="E1:F1"/>
    <mergeCell ref="G1:H1"/>
    <mergeCell ref="M1:N1"/>
    <mergeCell ref="O1:R1"/>
  </mergeCells>
  <conditionalFormatting sqref="J4:J25">
    <cfRule type="cellIs" priority="7" dxfId="2" operator="equal" stopIfTrue="1">
      <formula>1</formula>
    </cfRule>
    <cfRule type="cellIs" priority="8" dxfId="1" operator="equal" stopIfTrue="1">
      <formula>2</formula>
    </cfRule>
    <cfRule type="cellIs" priority="9" dxfId="0" operator="equal" stopIfTrue="1">
      <formula>3</formula>
    </cfRule>
  </conditionalFormatting>
  <dataValidations count="1">
    <dataValidation allowBlank="1" showInputMessage="1" showErrorMessage="1" prompt="Tapez vos phrases séparées par une ponctuation. Pour aller à la ligne, appuyez simultanément sur les touches &quot;Alt&quot;  ET  &quot;Entrée&quot;." sqref="M13:R13"/>
  </dataValidations>
  <printOptions horizontalCentered="1" verticalCentered="1"/>
  <pageMargins left="0.7874015748031497" right="0.7874015748031497" top="1.48" bottom="0.76" header="0.5118110236220472" footer="0.5118110236220472"/>
  <pageSetup horizontalDpi="300" verticalDpi="300" orientation="landscape" paperSize="9" scale="114" r:id="rId2"/>
  <headerFooter alignWithMargins="0">
    <oddHeader>&amp;L&amp;G&amp;C&amp;16District du Lyonnais
Poules qualificatives&amp;R&amp;G</oddHeader>
  </headerFooter>
  <legacyDrawingHF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heet="1" objects="1" scenarios="1" select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Fichier vierge pour Poules Regionales</dc:title>
  <dc:subject>Feuille pour 6 poules (dont 1 ou 2 à 2 joueurs</dc:subject>
  <dc:creator>CLAUDE</dc:creator>
  <cp:keywords/>
  <dc:description/>
  <cp:lastModifiedBy>Gonzalez, Boris /FR</cp:lastModifiedBy>
  <cp:lastPrinted>2018-08-14T12:06:18Z</cp:lastPrinted>
  <dcterms:created xsi:type="dcterms:W3CDTF">2000-10-29T09:59:19Z</dcterms:created>
  <dcterms:modified xsi:type="dcterms:W3CDTF">2018-09-20T16:54:33Z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