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80" yWindow="255" windowWidth="11340" windowHeight="5835" firstSheet="1" activeTab="10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3" sheetId="6" r:id="rId6"/>
    <sheet name="4" sheetId="14" r:id="rId7"/>
    <sheet name="5" sheetId="15" r:id="rId8"/>
    <sheet name="6" sheetId="16" r:id="rId9"/>
    <sheet name="7" sheetId="17" r:id="rId10"/>
    <sheet name="8" sheetId="18" r:id="rId11"/>
    <sheet name="Final A" sheetId="2" r:id="rId12"/>
    <sheet name="Final B" sheetId="19" r:id="rId13"/>
    <sheet name="Classement" sheetId="7" r:id="rId14"/>
  </sheets>
  <definedNames>
    <definedName name="Billard_name">Accueil!$A$52:$A$92</definedName>
    <definedName name="Ch_Licenciés">Accueil!$D$26</definedName>
    <definedName name="Club">Accueil!$D$8</definedName>
    <definedName name="Date">Accueil!$D$6</definedName>
    <definedName name="Division">Accueil!$G$8</definedName>
    <definedName name="_xlnm.Print_Titles" localSheetId="2">Inscrits!$1:$1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Inscrits!$B$18</definedName>
    <definedName name="Joueur_18">Inscrits!$B$19</definedName>
    <definedName name="Joueur_19">Inscrits!$B$20</definedName>
    <definedName name="Joueur_2">Inscrits!$B$3</definedName>
    <definedName name="Joueur_20">Inscrits!$B$21</definedName>
    <definedName name="Joueur_21">Inscrits!$B$22</definedName>
    <definedName name="Joueur_22">Inscrits!$B$23</definedName>
    <definedName name="Joueur_23">Inscrits!$B$24</definedName>
    <definedName name="Joueur_24">Inscrits!$B$25</definedName>
    <definedName name="Joueur_25">Inscrits!$B$26</definedName>
    <definedName name="Joueur_26">Inscrits!$B$27</definedName>
    <definedName name="Joueur_27">Inscrits!$B$28</definedName>
    <definedName name="Joueur_28">Inscrits!$B$29</definedName>
    <definedName name="Joueur_29">Inscrits!$B$30</definedName>
    <definedName name="Joueur_3">Inscrits!$B$4</definedName>
    <definedName name="Joueur_30">Inscrits!$B$31</definedName>
    <definedName name="Joueur_31">Inscrits!$B$32</definedName>
    <definedName name="Joueur_32">Inscrits!$B$33</definedName>
    <definedName name="Joueur_33">Inscrits!$B$34</definedName>
    <definedName name="Joueur_34">Inscrits!$B$35</definedName>
    <definedName name="Joueur_35">Inscrits!$B$36</definedName>
    <definedName name="Joueur_36">Inscrits!$B$37</definedName>
    <definedName name="Joueur_37">Inscrits!$B$38</definedName>
    <definedName name="Joueur_38">Inscrits!$B$39</definedName>
    <definedName name="Joueur_39">Inscrits!$B$40</definedName>
    <definedName name="Joueur_4">Inscrits!$B$5</definedName>
    <definedName name="Joueur_40">Inscrits!$B$41</definedName>
    <definedName name="Joueur_41">Inscrits!$B$42</definedName>
    <definedName name="Joueur_42">Inscrits!$B$43</definedName>
    <definedName name="Joueur_43">Inscrits!$B$44</definedName>
    <definedName name="Joueur_44">Inscrits!$B$45</definedName>
    <definedName name="Joueur_45">Inscrits!$B$46</definedName>
    <definedName name="Joueur_46">Inscrits!$B$47</definedName>
    <definedName name="Joueur_47">Inscrits!$B$48</definedName>
    <definedName name="Joueur_48">Inscrits!$B$49</definedName>
    <definedName name="Joueur_49">Inscrits!$B$50</definedName>
    <definedName name="Joueur_5">Inscrits!$B$6</definedName>
    <definedName name="Joueur_50">Inscrits!$B$51</definedName>
    <definedName name="Joueur_51">Inscrits!$B$52</definedName>
    <definedName name="Joueur_52">Inscrits!$B$53</definedName>
    <definedName name="Joueur_53">Inscrits!$B$54</definedName>
    <definedName name="Joueur_54">Inscrits!$B$55</definedName>
    <definedName name="Joueur_55">Inscrits!$B$56</definedName>
    <definedName name="Joueur_56">Inscrits!$B$57</definedName>
    <definedName name="Joueur_57">Inscrits!$B$58</definedName>
    <definedName name="Joueur_58">Inscrits!$B$59</definedName>
    <definedName name="Joueur_59">Inscrits!$B$60</definedName>
    <definedName name="Joueur_6">Inscrits!$B$7</definedName>
    <definedName name="Joueur_60">Inscrits!$B$61</definedName>
    <definedName name="Joueur_61">Inscrits!$B$62</definedName>
    <definedName name="Joueur_62">Inscrits!$B$63</definedName>
    <definedName name="Joueur_63">Inscrits!$B$64</definedName>
    <definedName name="Joueur_64">Inscrits!$B$65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MOPA">Accueil!$A$136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16eme">Accueil!$A$44:$A$49</definedName>
    <definedName name="NB_Parties_8eme">Accueil!$A$15:$A$20</definedName>
    <definedName name="NB_Parties_Demi">Accueil!$A$29:$A$34</definedName>
    <definedName name="NB_Parties_Final">Accueil!$A$36:$A$42</definedName>
    <definedName name="NB_Parties_Poules">Accueil!$A$1:$A$6</definedName>
    <definedName name="NB_Parties_Poules_Perdant">Accueil!$A$9:$A$14</definedName>
    <definedName name="NB_Parties_Quart">Accueil!$A$22:$A$27</definedName>
    <definedName name="Nb_R2">Accueil!$J$4</definedName>
    <definedName name="Nb_R3">Accueil!$J$6</definedName>
    <definedName name="Nom_fich_licenciés">Accueil!$D$25</definedName>
    <definedName name="Num_tournoi">Classement!$Q$6</definedName>
    <definedName name="Saison">Accueil!$G$4</definedName>
    <definedName name="Ville_Club">Accueil!$D$10</definedName>
    <definedName name="_xlnm.Print_Area" localSheetId="1">Accueil!$C$2:$G$24</definedName>
    <definedName name="_xlnm.Print_Area" localSheetId="13">Classement!$A$1:$N$65</definedName>
    <definedName name="_xlnm.Print_Area" localSheetId="11">'Final A'!$A$1:$T$27</definedName>
    <definedName name="_xlnm.Print_Area" localSheetId="12">'Final B'!$A$1:$S$27</definedName>
    <definedName name="_xlnm.Print_Area" localSheetId="2">Inscrits!$A$1:$H$65</definedName>
    <definedName name="_xlnm.Print_Area" localSheetId="0">Points!$A$1:$D$68</definedName>
  </definedNames>
  <calcPr calcId="125725"/>
</workbook>
</file>

<file path=xl/calcChain.xml><?xml version="1.0" encoding="utf-8"?>
<calcChain xmlns="http://schemas.openxmlformats.org/spreadsheetml/2006/main">
  <c r="J3" i="7"/>
  <c r="K3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K2"/>
  <c r="N15" i="13"/>
  <c r="N13"/>
  <c r="R14"/>
  <c r="N19"/>
  <c r="N17"/>
  <c r="R18"/>
  <c r="V16"/>
  <c r="C7" i="2" s="1"/>
  <c r="M15" i="13"/>
  <c r="AB15" s="1"/>
  <c r="M13"/>
  <c r="AB14" s="1"/>
  <c r="M19"/>
  <c r="M17"/>
  <c r="Q18"/>
  <c r="U16"/>
  <c r="Z14" s="1"/>
  <c r="AR5" s="1"/>
  <c r="N7"/>
  <c r="N9"/>
  <c r="R8"/>
  <c r="N3"/>
  <c r="R4"/>
  <c r="V6"/>
  <c r="M7"/>
  <c r="AB6" s="1"/>
  <c r="M9"/>
  <c r="AB7" s="1"/>
  <c r="Q8"/>
  <c r="M3"/>
  <c r="AB4" s="1"/>
  <c r="Q4"/>
  <c r="U6"/>
  <c r="Z4" s="1"/>
  <c r="AR4" s="1"/>
  <c r="N5"/>
  <c r="M5"/>
  <c r="AB5" s="1"/>
  <c r="K14"/>
  <c r="J14"/>
  <c r="J4"/>
  <c r="K18"/>
  <c r="J18"/>
  <c r="K8"/>
  <c r="J8"/>
  <c r="K4"/>
  <c r="G20"/>
  <c r="F20"/>
  <c r="G16"/>
  <c r="F16"/>
  <c r="Z17" s="1"/>
  <c r="AR17" s="1"/>
  <c r="G10"/>
  <c r="F10"/>
  <c r="G6"/>
  <c r="F6"/>
  <c r="Z7" s="1"/>
  <c r="AR16" s="1"/>
  <c r="C18"/>
  <c r="C11" i="19" s="1"/>
  <c r="B18" i="13"/>
  <c r="Z16" s="1"/>
  <c r="AR15" s="1"/>
  <c r="C8"/>
  <c r="C20" i="19" s="1"/>
  <c r="B8" i="13"/>
  <c r="Z5" s="1"/>
  <c r="AR6" s="1"/>
  <c r="AB17"/>
  <c r="AH17" s="1"/>
  <c r="AB16"/>
  <c r="AK16" s="1"/>
  <c r="J21"/>
  <c r="N15" i="5"/>
  <c r="N13"/>
  <c r="R14"/>
  <c r="N19"/>
  <c r="R18"/>
  <c r="V16"/>
  <c r="C13" i="2" s="1"/>
  <c r="M15" i="5"/>
  <c r="AB15" s="1"/>
  <c r="M13"/>
  <c r="AB14" s="1"/>
  <c r="Q14"/>
  <c r="M19"/>
  <c r="AB17" s="1"/>
  <c r="Q18"/>
  <c r="U16"/>
  <c r="B13" i="2" s="1"/>
  <c r="V10" s="1"/>
  <c r="N5" i="5"/>
  <c r="N3"/>
  <c r="R4"/>
  <c r="N9"/>
  <c r="N7"/>
  <c r="R8"/>
  <c r="V6"/>
  <c r="C10" i="2" s="1"/>
  <c r="M5" i="5"/>
  <c r="AB5" s="1"/>
  <c r="M3"/>
  <c r="AB4" s="1"/>
  <c r="M9"/>
  <c r="AB7" s="1"/>
  <c r="M7"/>
  <c r="AB6" s="1"/>
  <c r="Q8"/>
  <c r="U6"/>
  <c r="Z4" s="1"/>
  <c r="AR4" s="1"/>
  <c r="K14"/>
  <c r="J14"/>
  <c r="J4"/>
  <c r="N17"/>
  <c r="K18" s="1"/>
  <c r="G16" s="1"/>
  <c r="M17"/>
  <c r="AB16" s="1"/>
  <c r="K8"/>
  <c r="G6" s="1"/>
  <c r="J8"/>
  <c r="K4"/>
  <c r="G20"/>
  <c r="F20"/>
  <c r="G10"/>
  <c r="F10"/>
  <c r="F6"/>
  <c r="Z7" s="1"/>
  <c r="AR16" s="1"/>
  <c r="C18"/>
  <c r="C26" i="19" s="1"/>
  <c r="B18" i="5"/>
  <c r="Z15" s="1"/>
  <c r="AR7" s="1"/>
  <c r="C8"/>
  <c r="C5" i="19" s="1"/>
  <c r="B8" i="5"/>
  <c r="Z5" s="1"/>
  <c r="AR6" s="1"/>
  <c r="AS6" s="1"/>
  <c r="AE14" i="2" s="1"/>
  <c r="J21" i="5"/>
  <c r="N19" i="6"/>
  <c r="R18" s="1"/>
  <c r="N13"/>
  <c r="R14" s="1"/>
  <c r="V16"/>
  <c r="C19" i="2" s="1"/>
  <c r="M19" i="6"/>
  <c r="AB17" s="1"/>
  <c r="Q18"/>
  <c r="M13"/>
  <c r="AB14" s="1"/>
  <c r="Q14"/>
  <c r="U16"/>
  <c r="Z14" s="1"/>
  <c r="AR5" s="1"/>
  <c r="AS5" s="1"/>
  <c r="AE21" i="2" s="1"/>
  <c r="N9" i="6"/>
  <c r="N7"/>
  <c r="R8"/>
  <c r="N3"/>
  <c r="R4"/>
  <c r="V6"/>
  <c r="M9"/>
  <c r="AB7" s="1"/>
  <c r="M7"/>
  <c r="AB6" s="1"/>
  <c r="Q8"/>
  <c r="M3"/>
  <c r="AB4" s="1"/>
  <c r="Q4"/>
  <c r="U6"/>
  <c r="Z4" s="1"/>
  <c r="AR4" s="1"/>
  <c r="N15"/>
  <c r="K14" s="1"/>
  <c r="M15"/>
  <c r="AB15" s="1"/>
  <c r="M5"/>
  <c r="AB5" s="1"/>
  <c r="N17"/>
  <c r="K18" s="1"/>
  <c r="G16" s="1"/>
  <c r="M17"/>
  <c r="AB16" s="1"/>
  <c r="K8"/>
  <c r="J8"/>
  <c r="N5"/>
  <c r="K4" s="1"/>
  <c r="G20"/>
  <c r="F20"/>
  <c r="G10"/>
  <c r="F10"/>
  <c r="G6"/>
  <c r="F6"/>
  <c r="C18"/>
  <c r="C14" i="19" s="1"/>
  <c r="B18" i="6"/>
  <c r="Z16" s="1"/>
  <c r="AR15" s="1"/>
  <c r="C8"/>
  <c r="C17" i="19" s="1"/>
  <c r="B8" i="6"/>
  <c r="Z6" s="1"/>
  <c r="AR14" s="1"/>
  <c r="AS14" s="1"/>
  <c r="AE24" i="2" s="1"/>
  <c r="J21" i="6"/>
  <c r="N15" i="14"/>
  <c r="N13"/>
  <c r="R14"/>
  <c r="N19"/>
  <c r="R18" s="1"/>
  <c r="V16"/>
  <c r="C25" i="2" s="1"/>
  <c r="M15" i="14"/>
  <c r="M13"/>
  <c r="Q14"/>
  <c r="M19"/>
  <c r="AB17" s="1"/>
  <c r="U16"/>
  <c r="B25" i="2" s="1"/>
  <c r="V18" s="1"/>
  <c r="N7" i="14"/>
  <c r="N9"/>
  <c r="R8" s="1"/>
  <c r="N3"/>
  <c r="R4" s="1"/>
  <c r="V6"/>
  <c r="C22" i="2" s="1"/>
  <c r="M7" i="14"/>
  <c r="AB6" s="1"/>
  <c r="M9"/>
  <c r="AB7" s="1"/>
  <c r="M3"/>
  <c r="AB4" s="1"/>
  <c r="U6"/>
  <c r="Z4" s="1"/>
  <c r="AR4" s="1"/>
  <c r="M5"/>
  <c r="AB5" s="1"/>
  <c r="J4"/>
  <c r="J8"/>
  <c r="F6"/>
  <c r="Z7" s="1"/>
  <c r="AR16" s="1"/>
  <c r="F10"/>
  <c r="B8"/>
  <c r="Z6" s="1"/>
  <c r="AR14" s="1"/>
  <c r="N5"/>
  <c r="K14"/>
  <c r="J14"/>
  <c r="N17"/>
  <c r="K18" s="1"/>
  <c r="M17"/>
  <c r="AB16" s="1"/>
  <c r="K8"/>
  <c r="G6" s="1"/>
  <c r="K4"/>
  <c r="G20"/>
  <c r="F20"/>
  <c r="G16"/>
  <c r="F16"/>
  <c r="Z17" s="1"/>
  <c r="AR17" s="1"/>
  <c r="AS17" s="1"/>
  <c r="AE35" i="2" s="1"/>
  <c r="G10" i="14"/>
  <c r="C18"/>
  <c r="C23" i="19" s="1"/>
  <c r="B18" i="14"/>
  <c r="Z15" s="1"/>
  <c r="AR7" s="1"/>
  <c r="C8"/>
  <c r="C8" i="19" s="1"/>
  <c r="AB15" i="14"/>
  <c r="AF15" s="1"/>
  <c r="AB14"/>
  <c r="Z16"/>
  <c r="AR15" s="1"/>
  <c r="Z14"/>
  <c r="AR5" s="1"/>
  <c r="AS5" s="1"/>
  <c r="AE29" i="2" s="1"/>
  <c r="J21" i="14"/>
  <c r="N15" i="15"/>
  <c r="N13"/>
  <c r="R14"/>
  <c r="N19"/>
  <c r="N17"/>
  <c r="R18"/>
  <c r="V16"/>
  <c r="C7" i="19" s="1"/>
  <c r="M15" i="15"/>
  <c r="M13"/>
  <c r="AB14" s="1"/>
  <c r="M19"/>
  <c r="M17"/>
  <c r="AB16" s="1"/>
  <c r="Q18"/>
  <c r="U16"/>
  <c r="Z14" s="1"/>
  <c r="AR5" s="1"/>
  <c r="AS5" s="1"/>
  <c r="AE37" i="2" s="1"/>
  <c r="N7" i="15"/>
  <c r="N9"/>
  <c r="R8"/>
  <c r="N3"/>
  <c r="R4"/>
  <c r="V6"/>
  <c r="C4" i="19" s="1"/>
  <c r="M7" i="15"/>
  <c r="AB6" s="1"/>
  <c r="M9"/>
  <c r="AB7" s="1"/>
  <c r="Q8"/>
  <c r="M3"/>
  <c r="AB4" s="1"/>
  <c r="Q4"/>
  <c r="U6"/>
  <c r="Z4" s="1"/>
  <c r="AR4" s="1"/>
  <c r="AS4" s="1"/>
  <c r="AE36" i="2" s="1"/>
  <c r="N5" i="15"/>
  <c r="K4" s="1"/>
  <c r="M5"/>
  <c r="AB5" s="1"/>
  <c r="K14"/>
  <c r="J14"/>
  <c r="J4"/>
  <c r="K18"/>
  <c r="J18"/>
  <c r="F16" s="1"/>
  <c r="Z17" s="1"/>
  <c r="AR17" s="1"/>
  <c r="K8"/>
  <c r="J8"/>
  <c r="F6" s="1"/>
  <c r="Z7" s="1"/>
  <c r="AR16" s="1"/>
  <c r="G20"/>
  <c r="F20"/>
  <c r="G16"/>
  <c r="G10"/>
  <c r="F10"/>
  <c r="G6"/>
  <c r="C18"/>
  <c r="C23" i="2" s="1"/>
  <c r="B18" i="15"/>
  <c r="Z16" s="1"/>
  <c r="AR15" s="1"/>
  <c r="V53" i="2" s="1"/>
  <c r="C8" i="15"/>
  <c r="C8" i="2" s="1"/>
  <c r="B8" i="15"/>
  <c r="Z6" s="1"/>
  <c r="AR14" s="1"/>
  <c r="AB17"/>
  <c r="AB15"/>
  <c r="AG15" s="1"/>
  <c r="AD17"/>
  <c r="Z5"/>
  <c r="AR6" s="1"/>
  <c r="AS6" s="1"/>
  <c r="AE38" i="2" s="1"/>
  <c r="J21" i="15"/>
  <c r="N15" i="16"/>
  <c r="N13"/>
  <c r="R14" s="1"/>
  <c r="N19"/>
  <c r="R18" s="1"/>
  <c r="V16"/>
  <c r="C13" i="19" s="1"/>
  <c r="M15" i="16"/>
  <c r="M13"/>
  <c r="AB14" s="1"/>
  <c r="M19"/>
  <c r="AB17" s="1"/>
  <c r="U16"/>
  <c r="Z14" s="1"/>
  <c r="AR5" s="1"/>
  <c r="N5"/>
  <c r="N3"/>
  <c r="R4" s="1"/>
  <c r="N9"/>
  <c r="N7"/>
  <c r="R8"/>
  <c r="V6"/>
  <c r="C10" i="19" s="1"/>
  <c r="M5" i="16"/>
  <c r="AB5" s="1"/>
  <c r="M3"/>
  <c r="AB4" s="1"/>
  <c r="Q4"/>
  <c r="M9"/>
  <c r="AB7" s="1"/>
  <c r="M7"/>
  <c r="AB6" s="1"/>
  <c r="Q8"/>
  <c r="U6"/>
  <c r="Z4" s="1"/>
  <c r="AR4" s="1"/>
  <c r="K14"/>
  <c r="J14"/>
  <c r="N17"/>
  <c r="K18" s="1"/>
  <c r="G16" s="1"/>
  <c r="M17"/>
  <c r="AB16" s="1"/>
  <c r="K8"/>
  <c r="G6" s="1"/>
  <c r="K4"/>
  <c r="G20"/>
  <c r="F20"/>
  <c r="G10"/>
  <c r="F10"/>
  <c r="C18"/>
  <c r="C14" i="2" s="1"/>
  <c r="B18" i="16"/>
  <c r="Z16" s="1"/>
  <c r="AR15" s="1"/>
  <c r="C8"/>
  <c r="C17" i="2" s="1"/>
  <c r="B8" i="16"/>
  <c r="Z5" s="1"/>
  <c r="AR6" s="1"/>
  <c r="AS6" s="1"/>
  <c r="AE46" i="2" s="1"/>
  <c r="AB15" i="16"/>
  <c r="J21"/>
  <c r="M3" i="17"/>
  <c r="AB4" s="1"/>
  <c r="N19"/>
  <c r="R18" s="1"/>
  <c r="N13"/>
  <c r="R14" s="1"/>
  <c r="V16"/>
  <c r="M19"/>
  <c r="AB17" s="1"/>
  <c r="Q18"/>
  <c r="M13"/>
  <c r="AB14" s="1"/>
  <c r="Q14"/>
  <c r="U16"/>
  <c r="Z14" s="1"/>
  <c r="AR5" s="1"/>
  <c r="N9"/>
  <c r="N7"/>
  <c r="R8"/>
  <c r="N3"/>
  <c r="R4"/>
  <c r="V6"/>
  <c r="C16" i="19" s="1"/>
  <c r="M9" i="17"/>
  <c r="AB7" s="1"/>
  <c r="M7"/>
  <c r="AB6" s="1"/>
  <c r="Q8"/>
  <c r="U6"/>
  <c r="Z4" s="1"/>
  <c r="AR4" s="1"/>
  <c r="N15"/>
  <c r="K14" s="1"/>
  <c r="M15"/>
  <c r="J14" s="1"/>
  <c r="M5"/>
  <c r="AB5" s="1"/>
  <c r="N17"/>
  <c r="K18" s="1"/>
  <c r="G16" s="1"/>
  <c r="M17"/>
  <c r="AB16" s="1"/>
  <c r="K8"/>
  <c r="J8"/>
  <c r="N5"/>
  <c r="K4" s="1"/>
  <c r="G20"/>
  <c r="F20"/>
  <c r="G10"/>
  <c r="F10"/>
  <c r="G6"/>
  <c r="F6"/>
  <c r="C18"/>
  <c r="C26" i="2" s="1"/>
  <c r="B18" i="17"/>
  <c r="Z15" s="1"/>
  <c r="AR7" s="1"/>
  <c r="C8"/>
  <c r="C5" i="2" s="1"/>
  <c r="B8" i="17"/>
  <c r="Z6" s="1"/>
  <c r="AR14" s="1"/>
  <c r="AS14" s="1"/>
  <c r="AE56" i="2" s="1"/>
  <c r="AB15" i="17"/>
  <c r="AD15" s="1"/>
  <c r="Z5"/>
  <c r="AR6" s="1"/>
  <c r="J21"/>
  <c r="N15" i="18"/>
  <c r="N13"/>
  <c r="R14"/>
  <c r="N19"/>
  <c r="R18" s="1"/>
  <c r="V16"/>
  <c r="C25" i="19" s="1"/>
  <c r="M15" i="18"/>
  <c r="AB15" s="1"/>
  <c r="M13"/>
  <c r="AB14" s="1"/>
  <c r="Q14"/>
  <c r="M19"/>
  <c r="AB17" s="1"/>
  <c r="AC17" s="1"/>
  <c r="U16"/>
  <c r="Z14" s="1"/>
  <c r="AR5" s="1"/>
  <c r="N7"/>
  <c r="N9"/>
  <c r="R8" s="1"/>
  <c r="N3"/>
  <c r="R4" s="1"/>
  <c r="V6"/>
  <c r="C22" i="19" s="1"/>
  <c r="M7" i="18"/>
  <c r="AB6" s="1"/>
  <c r="AC6" s="1"/>
  <c r="M9"/>
  <c r="AB7" s="1"/>
  <c r="M3"/>
  <c r="AB4" s="1"/>
  <c r="U6"/>
  <c r="Z4" s="1"/>
  <c r="AR4" s="1"/>
  <c r="M5"/>
  <c r="AB5" s="1"/>
  <c r="J4"/>
  <c r="F10"/>
  <c r="B8" s="1"/>
  <c r="Z5" s="1"/>
  <c r="AR6" s="1"/>
  <c r="N5"/>
  <c r="K4" s="1"/>
  <c r="K14"/>
  <c r="J14"/>
  <c r="F16" s="1"/>
  <c r="Z17" s="1"/>
  <c r="AR17" s="1"/>
  <c r="AS17" s="1"/>
  <c r="AE67" i="2" s="1"/>
  <c r="N17" i="18"/>
  <c r="K18"/>
  <c r="M17"/>
  <c r="AB16" s="1"/>
  <c r="J18"/>
  <c r="K8"/>
  <c r="J8"/>
  <c r="F6" s="1"/>
  <c r="G20"/>
  <c r="F20"/>
  <c r="AK6" s="1"/>
  <c r="G16"/>
  <c r="G10"/>
  <c r="G6"/>
  <c r="C18"/>
  <c r="C11" i="2" s="1"/>
  <c r="B18" i="18"/>
  <c r="Z15" s="1"/>
  <c r="AR7" s="1"/>
  <c r="C8"/>
  <c r="C20" i="2" s="1"/>
  <c r="J21" i="18"/>
  <c r="A49" i="12"/>
  <c r="A20"/>
  <c r="A27"/>
  <c r="A34"/>
  <c r="A42"/>
  <c r="A14"/>
  <c r="A41"/>
  <c r="L29" i="7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20"/>
  <c r="L21"/>
  <c r="L22"/>
  <c r="L23"/>
  <c r="L24"/>
  <c r="L25"/>
  <c r="L26"/>
  <c r="L27"/>
  <c r="L28"/>
  <c r="F65"/>
  <c r="F64"/>
  <c r="F63"/>
  <c r="F62"/>
  <c r="F61"/>
  <c r="F60"/>
  <c r="F59"/>
  <c r="F58"/>
  <c r="F49"/>
  <c r="F48"/>
  <c r="F47"/>
  <c r="F46"/>
  <c r="F45"/>
  <c r="F44"/>
  <c r="F43"/>
  <c r="F42"/>
  <c r="F33"/>
  <c r="F32"/>
  <c r="F31"/>
  <c r="F30"/>
  <c r="F29"/>
  <c r="F28"/>
  <c r="F27"/>
  <c r="F26"/>
  <c r="F17"/>
  <c r="F16"/>
  <c r="F15"/>
  <c r="F14"/>
  <c r="F9"/>
  <c r="F8"/>
  <c r="F5"/>
  <c r="F3"/>
  <c r="L2"/>
  <c r="L11"/>
  <c r="L12"/>
  <c r="L13"/>
  <c r="L14"/>
  <c r="L15"/>
  <c r="L16"/>
  <c r="L17"/>
  <c r="L18"/>
  <c r="L19"/>
  <c r="L10"/>
  <c r="L9"/>
  <c r="L8"/>
  <c r="L7"/>
  <c r="L6"/>
  <c r="L5"/>
  <c r="L4"/>
  <c r="L3"/>
  <c r="F2"/>
  <c r="F4"/>
  <c r="F7"/>
  <c r="F11"/>
  <c r="F13"/>
  <c r="F12"/>
  <c r="F21"/>
  <c r="F23"/>
  <c r="F18"/>
  <c r="F20"/>
  <c r="F22"/>
  <c r="F19"/>
  <c r="F24"/>
  <c r="F38"/>
  <c r="F36"/>
  <c r="F41"/>
  <c r="F40"/>
  <c r="F35"/>
  <c r="F37"/>
  <c r="F51"/>
  <c r="F56"/>
  <c r="F55"/>
  <c r="F10"/>
  <c r="F25"/>
  <c r="F34"/>
  <c r="F6"/>
  <c r="F54"/>
  <c r="F53"/>
  <c r="F57"/>
  <c r="F50"/>
  <c r="F39"/>
  <c r="F52"/>
  <c r="B11" i="19"/>
  <c r="D28" i="7" s="1"/>
  <c r="B20" i="19"/>
  <c r="D31" i="7" s="1"/>
  <c r="B17" i="19"/>
  <c r="D30" i="7" s="1"/>
  <c r="F7" i="19"/>
  <c r="D14" i="7" s="1"/>
  <c r="F13" i="19"/>
  <c r="D15" i="7" s="1"/>
  <c r="F19" i="19"/>
  <c r="D16" i="7" s="1"/>
  <c r="F25" i="19"/>
  <c r="J12"/>
  <c r="D8" i="7" s="1"/>
  <c r="J24" i="19"/>
  <c r="D9" i="7" s="1"/>
  <c r="N21" i="19"/>
  <c r="D5" i="7" s="1"/>
  <c r="B8" i="2"/>
  <c r="D19" i="7" s="1"/>
  <c r="F19" i="2"/>
  <c r="D12" i="7" s="1"/>
  <c r="F25" i="2"/>
  <c r="D13" i="7" s="1"/>
  <c r="F13" i="2"/>
  <c r="D11" i="7" s="1"/>
  <c r="J12" i="2"/>
  <c r="D6" i="7" s="1"/>
  <c r="J24" i="2"/>
  <c r="D7" i="7" s="1"/>
  <c r="N21" i="2"/>
  <c r="D4" i="7" s="1"/>
  <c r="F7" i="2"/>
  <c r="D10" i="7" s="1"/>
  <c r="R15" i="2"/>
  <c r="D2" i="7" s="1"/>
  <c r="AG4" i="2"/>
  <c r="B4"/>
  <c r="V4" s="1"/>
  <c r="W4"/>
  <c r="F5"/>
  <c r="J6"/>
  <c r="N9"/>
  <c r="R8"/>
  <c r="R15" i="19"/>
  <c r="R22" i="2" s="1"/>
  <c r="D3" i="7" s="1"/>
  <c r="AG5" i="2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W19"/>
  <c r="W18"/>
  <c r="F23"/>
  <c r="W17"/>
  <c r="W16"/>
  <c r="J18"/>
  <c r="W15"/>
  <c r="B19"/>
  <c r="V14" s="1"/>
  <c r="W14"/>
  <c r="F17"/>
  <c r="W13"/>
  <c r="B16"/>
  <c r="V12" s="1"/>
  <c r="W12"/>
  <c r="W11"/>
  <c r="W10"/>
  <c r="F11"/>
  <c r="W9"/>
  <c r="W8"/>
  <c r="W7"/>
  <c r="B7"/>
  <c r="V6" s="1"/>
  <c r="W6"/>
  <c r="W5"/>
  <c r="R2"/>
  <c r="N2"/>
  <c r="C4"/>
  <c r="G5"/>
  <c r="K6"/>
  <c r="O9"/>
  <c r="S8"/>
  <c r="S15"/>
  <c r="G25"/>
  <c r="G23"/>
  <c r="K24"/>
  <c r="C16"/>
  <c r="G17"/>
  <c r="G19"/>
  <c r="K18"/>
  <c r="O21"/>
  <c r="G13"/>
  <c r="G11"/>
  <c r="K12"/>
  <c r="G7"/>
  <c r="J2"/>
  <c r="F2"/>
  <c r="B2"/>
  <c r="W5" i="19"/>
  <c r="W37" i="2" s="1"/>
  <c r="W6" i="19"/>
  <c r="W38" i="2" s="1"/>
  <c r="W7" i="19"/>
  <c r="W39" i="2" s="1"/>
  <c r="W8" i="19"/>
  <c r="W40" i="2" s="1"/>
  <c r="W9" i="19"/>
  <c r="W41" i="2" s="1"/>
  <c r="W10" i="19"/>
  <c r="W42" i="2" s="1"/>
  <c r="W11" i="19"/>
  <c r="W43" i="2" s="1"/>
  <c r="W12" i="19"/>
  <c r="W44" i="2" s="1"/>
  <c r="W13" i="19"/>
  <c r="W45" i="2" s="1"/>
  <c r="W14" i="19"/>
  <c r="W15"/>
  <c r="W47" i="2" s="1"/>
  <c r="W16" i="19"/>
  <c r="W48" i="2" s="1"/>
  <c r="W17" i="19"/>
  <c r="W49" i="2" s="1"/>
  <c r="W18" i="19"/>
  <c r="W19"/>
  <c r="W51" i="2" s="1"/>
  <c r="W4" i="19"/>
  <c r="W36" i="2" s="1"/>
  <c r="B10" i="19"/>
  <c r="V8" s="1"/>
  <c r="S15"/>
  <c r="S22" i="2" s="1"/>
  <c r="J6" i="19"/>
  <c r="F5"/>
  <c r="N9"/>
  <c r="F11"/>
  <c r="J18"/>
  <c r="F17"/>
  <c r="F23"/>
  <c r="G25"/>
  <c r="K24"/>
  <c r="O21"/>
  <c r="C19"/>
  <c r="G23"/>
  <c r="G17"/>
  <c r="G19"/>
  <c r="K18"/>
  <c r="G13"/>
  <c r="G11"/>
  <c r="K12"/>
  <c r="G5"/>
  <c r="G7"/>
  <c r="K6"/>
  <c r="O9"/>
  <c r="N2"/>
  <c r="J2"/>
  <c r="F2"/>
  <c r="B2"/>
  <c r="AS16" i="15" l="1"/>
  <c r="AE42" i="2" s="1"/>
  <c r="V54"/>
  <c r="Q4" i="5"/>
  <c r="Q4" i="18"/>
  <c r="Q8"/>
  <c r="Q18"/>
  <c r="AF16" s="1"/>
  <c r="J18" i="17"/>
  <c r="F16" s="1"/>
  <c r="J4"/>
  <c r="Q4"/>
  <c r="J8" i="16"/>
  <c r="F6" s="1"/>
  <c r="J18"/>
  <c r="F16" s="1"/>
  <c r="Z17" s="1"/>
  <c r="AR17" s="1"/>
  <c r="J4"/>
  <c r="Q18"/>
  <c r="Q14"/>
  <c r="Q14" i="15"/>
  <c r="J18" i="14"/>
  <c r="Q4"/>
  <c r="Q8"/>
  <c r="Q18"/>
  <c r="J18" i="6"/>
  <c r="F16" s="1"/>
  <c r="J4"/>
  <c r="J14"/>
  <c r="J18" i="5"/>
  <c r="F16" s="1"/>
  <c r="Z17" s="1"/>
  <c r="AR17" s="1"/>
  <c r="Q14" i="13"/>
  <c r="AD51" i="2"/>
  <c r="V59"/>
  <c r="B5" i="19"/>
  <c r="D26" i="7" s="1"/>
  <c r="B22" i="2"/>
  <c r="V16" s="1"/>
  <c r="X16" s="1"/>
  <c r="Y16" s="1"/>
  <c r="Z16" s="1"/>
  <c r="AA16" s="1"/>
  <c r="AJ4" i="13"/>
  <c r="Z14" i="5"/>
  <c r="AR5" s="1"/>
  <c r="AS5" s="1"/>
  <c r="AE13" i="2" s="1"/>
  <c r="AD16" i="13"/>
  <c r="AJ5"/>
  <c r="Z6"/>
  <c r="AR14" s="1"/>
  <c r="AS14" s="1"/>
  <c r="AE8" i="2" s="1"/>
  <c r="Z15" i="13"/>
  <c r="AR7" s="1"/>
  <c r="AS7" s="1"/>
  <c r="AE7" i="2" s="1"/>
  <c r="X14"/>
  <c r="Y14" s="1"/>
  <c r="Z14" s="1"/>
  <c r="AA14" s="1"/>
  <c r="AH14" i="18"/>
  <c r="AD21" i="2"/>
  <c r="B7" i="19"/>
  <c r="V6" s="1"/>
  <c r="X6" s="1"/>
  <c r="X38" i="2" s="1"/>
  <c r="B16" i="19"/>
  <c r="V12" s="1"/>
  <c r="X12" s="1"/>
  <c r="AD35" i="2"/>
  <c r="B4" i="19"/>
  <c r="V4" s="1"/>
  <c r="X4" s="1"/>
  <c r="Y4" s="1"/>
  <c r="Y36" i="2" s="1"/>
  <c r="V35"/>
  <c r="AD36"/>
  <c r="AD41"/>
  <c r="B23"/>
  <c r="D24" i="7" s="1"/>
  <c r="B23" i="19"/>
  <c r="D32" i="7" s="1"/>
  <c r="D34"/>
  <c r="B19" i="19"/>
  <c r="V14" s="1"/>
  <c r="V46" i="2" s="1"/>
  <c r="AA46" s="1"/>
  <c r="AD14"/>
  <c r="AD38"/>
  <c r="AD37"/>
  <c r="AD42"/>
  <c r="AD67"/>
  <c r="V67"/>
  <c r="B26"/>
  <c r="D25" i="7" s="1"/>
  <c r="D58"/>
  <c r="AC17" i="13"/>
  <c r="AE17"/>
  <c r="AD4"/>
  <c r="AI6" i="6"/>
  <c r="B25" i="19"/>
  <c r="V18" s="1"/>
  <c r="V50" i="2" s="1"/>
  <c r="AA50" s="1"/>
  <c r="AD24"/>
  <c r="V28"/>
  <c r="B14" i="19"/>
  <c r="D29" i="7" s="1"/>
  <c r="D38"/>
  <c r="AK16" i="18"/>
  <c r="AJ7"/>
  <c r="Z5" i="14"/>
  <c r="AR6" s="1"/>
  <c r="AS6" s="1"/>
  <c r="AE30" i="2" s="1"/>
  <c r="AJ7" i="13"/>
  <c r="AS16"/>
  <c r="AE10" i="2" s="1"/>
  <c r="D50" i="7"/>
  <c r="AI17" i="13"/>
  <c r="AI15"/>
  <c r="AK17" i="18"/>
  <c r="AJ17" i="5"/>
  <c r="AC5" i="13"/>
  <c r="AK14" i="5"/>
  <c r="AS4"/>
  <c r="AE12" i="2" s="1"/>
  <c r="AD12"/>
  <c r="AG6" i="13"/>
  <c r="AF6"/>
  <c r="B13" i="19"/>
  <c r="V10" s="1"/>
  <c r="V42" i="2" s="1"/>
  <c r="AA42" s="1"/>
  <c r="V13" i="19"/>
  <c r="V45" i="2" s="1"/>
  <c r="AA45" s="1"/>
  <c r="B22" i="19"/>
  <c r="V16" s="1"/>
  <c r="X16" s="1"/>
  <c r="Y16" s="1"/>
  <c r="Y48" i="2" s="1"/>
  <c r="AD13"/>
  <c r="AD10"/>
  <c r="AD46"/>
  <c r="B10"/>
  <c r="V8" s="1"/>
  <c r="X8" s="1"/>
  <c r="Y8" s="1"/>
  <c r="B26" i="19"/>
  <c r="V19" s="1"/>
  <c r="V51" i="2" s="1"/>
  <c r="AA51" s="1"/>
  <c r="D57" i="7"/>
  <c r="AC15" i="13"/>
  <c r="AD7"/>
  <c r="AE15"/>
  <c r="AG15"/>
  <c r="AK7"/>
  <c r="AI15" i="14"/>
  <c r="AJ6" i="5"/>
  <c r="AK17" i="6"/>
  <c r="AJ5" i="5"/>
  <c r="AS7" i="14"/>
  <c r="AE31" i="2" s="1"/>
  <c r="AD31"/>
  <c r="V26"/>
  <c r="AD18"/>
  <c r="V27"/>
  <c r="AF16" i="5"/>
  <c r="AJ16"/>
  <c r="AK4" i="17"/>
  <c r="AC4"/>
  <c r="AG4"/>
  <c r="AS4" i="16"/>
  <c r="AE44" i="2" s="1"/>
  <c r="AD44"/>
  <c r="B11"/>
  <c r="D20" i="7" s="1"/>
  <c r="AL15" i="16"/>
  <c r="AJ14" i="14"/>
  <c r="AJ15"/>
  <c r="Z5" i="6"/>
  <c r="AR6" s="1"/>
  <c r="AS6" s="1"/>
  <c r="AE22" i="2" s="1"/>
  <c r="Z15" i="6"/>
  <c r="AR7" s="1"/>
  <c r="AJ5" i="18"/>
  <c r="V7" i="2"/>
  <c r="X7" s="1"/>
  <c r="Y7" s="1"/>
  <c r="Z7" s="1"/>
  <c r="AA7" s="1"/>
  <c r="AD4" i="17"/>
  <c r="AD15" i="16"/>
  <c r="AC14" i="5"/>
  <c r="AI7"/>
  <c r="AH6" i="13"/>
  <c r="AJ6"/>
  <c r="AI7" i="16"/>
  <c r="AE7"/>
  <c r="AJ7" i="14"/>
  <c r="AC7"/>
  <c r="AS6" i="13"/>
  <c r="AE6" i="2" s="1"/>
  <c r="AD6"/>
  <c r="AS15" i="13"/>
  <c r="AE9" i="2" s="1"/>
  <c r="D35" i="7"/>
  <c r="V21" i="2"/>
  <c r="AD9"/>
  <c r="V23"/>
  <c r="AD11"/>
  <c r="AL15" i="17"/>
  <c r="AG14" i="5"/>
  <c r="AD16"/>
  <c r="AC16" i="13"/>
  <c r="AC7"/>
  <c r="AD5"/>
  <c r="AE5"/>
  <c r="AF7"/>
  <c r="AE16"/>
  <c r="AG16"/>
  <c r="AI16"/>
  <c r="AJ16"/>
  <c r="AL4"/>
  <c r="AH15"/>
  <c r="AK17"/>
  <c r="AJ4" i="14"/>
  <c r="AC17" i="6"/>
  <c r="AH7" i="13"/>
  <c r="AH16"/>
  <c r="AH5"/>
  <c r="AF5"/>
  <c r="AE7"/>
  <c r="AF16"/>
  <c r="AI15" i="17"/>
  <c r="AH4"/>
  <c r="AG15" i="16"/>
  <c r="AL17" i="15"/>
  <c r="AG6"/>
  <c r="AG5" i="13"/>
  <c r="AI5"/>
  <c r="AI7"/>
  <c r="AK15"/>
  <c r="AL16" i="14"/>
  <c r="AF16"/>
  <c r="V32" i="2"/>
  <c r="AD32"/>
  <c r="AS4" i="14"/>
  <c r="AE28" i="2" s="1"/>
  <c r="AD28"/>
  <c r="AJ14" i="13"/>
  <c r="AI14"/>
  <c r="AH14"/>
  <c r="AF14"/>
  <c r="AC14"/>
  <c r="AG14"/>
  <c r="AE14"/>
  <c r="AD14"/>
  <c r="AK6" i="17"/>
  <c r="AI6"/>
  <c r="AS5"/>
  <c r="AE53" i="2" s="1"/>
  <c r="AD53"/>
  <c r="AJ14" i="17"/>
  <c r="AG14"/>
  <c r="AL17" i="16"/>
  <c r="AE17"/>
  <c r="AK17"/>
  <c r="AC17"/>
  <c r="AS15" i="14"/>
  <c r="AE33" i="2" s="1"/>
  <c r="D41" i="7"/>
  <c r="AD33" i="2"/>
  <c r="V33"/>
  <c r="AK16" i="6"/>
  <c r="AE16"/>
  <c r="AJ15"/>
  <c r="AE15"/>
  <c r="AL7"/>
  <c r="AF7"/>
  <c r="AJ15" i="5"/>
  <c r="AG15"/>
  <c r="AS5" i="13"/>
  <c r="AE5" i="2" s="1"/>
  <c r="AD5"/>
  <c r="AD7"/>
  <c r="AC7" i="18"/>
  <c r="AF6"/>
  <c r="AK16" i="16"/>
  <c r="V9" i="19"/>
  <c r="V41" i="2" s="1"/>
  <c r="AA41" s="1"/>
  <c r="V11" i="19"/>
  <c r="V15"/>
  <c r="V47" i="2" s="1"/>
  <c r="AA47" s="1"/>
  <c r="AD19"/>
  <c r="AD29"/>
  <c r="AD56"/>
  <c r="V22"/>
  <c r="V60"/>
  <c r="B20"/>
  <c r="B5"/>
  <c r="V5" s="1"/>
  <c r="X5" s="1"/>
  <c r="Y5" s="1"/>
  <c r="Z5" s="1"/>
  <c r="AA5" s="1"/>
  <c r="B17"/>
  <c r="B14"/>
  <c r="B8" i="19"/>
  <c r="D53" i="7"/>
  <c r="D46"/>
  <c r="D61"/>
  <c r="AH7" i="18"/>
  <c r="AE14"/>
  <c r="AC16"/>
  <c r="AJ4" i="17"/>
  <c r="Z15" i="16"/>
  <c r="AR7" s="1"/>
  <c r="AH7" i="14"/>
  <c r="AD14"/>
  <c r="AF6" i="6"/>
  <c r="AJ17"/>
  <c r="AG5" i="5"/>
  <c r="AE6"/>
  <c r="AF7"/>
  <c r="AD15" i="13"/>
  <c r="AC4"/>
  <c r="AF4"/>
  <c r="AE4"/>
  <c r="AF15"/>
  <c r="AG17"/>
  <c r="AD17"/>
  <c r="AG4"/>
  <c r="AI6"/>
  <c r="AJ15"/>
  <c r="AJ17"/>
  <c r="AS4" i="6"/>
  <c r="AE20" i="2" s="1"/>
  <c r="AD20"/>
  <c r="AS4" i="13"/>
  <c r="AE4" i="2" s="1"/>
  <c r="AD4"/>
  <c r="Z16" i="18"/>
  <c r="AR15" s="1"/>
  <c r="D49" i="7" s="1"/>
  <c r="AD7" i="18"/>
  <c r="AK7"/>
  <c r="AD14"/>
  <c r="AL14"/>
  <c r="AG7"/>
  <c r="AG17"/>
  <c r="AJ15" i="17"/>
  <c r="AK7" i="16"/>
  <c r="AJ15"/>
  <c r="AD17"/>
  <c r="AH17"/>
  <c r="AG17"/>
  <c r="AE15"/>
  <c r="Z15" i="15"/>
  <c r="AR7" s="1"/>
  <c r="AI6"/>
  <c r="AJ6" i="6"/>
  <c r="AE17"/>
  <c r="AI6" i="5"/>
  <c r="AE7"/>
  <c r="AG17"/>
  <c r="AH15" i="17"/>
  <c r="AI17" i="16"/>
  <c r="AE4" i="14"/>
  <c r="AI14"/>
  <c r="AE15"/>
  <c r="AG17" i="6"/>
  <c r="AL7" i="13"/>
  <c r="AL15"/>
  <c r="AS4" i="18"/>
  <c r="AE60" i="2" s="1"/>
  <c r="AD60"/>
  <c r="AD4" i="18"/>
  <c r="AH4"/>
  <c r="AI4"/>
  <c r="AL4"/>
  <c r="AK16" i="17"/>
  <c r="AE16"/>
  <c r="AF16"/>
  <c r="AI16"/>
  <c r="AJ5"/>
  <c r="AH5"/>
  <c r="AI5"/>
  <c r="AL5"/>
  <c r="AD5"/>
  <c r="AE5"/>
  <c r="V57" i="2"/>
  <c r="AD49"/>
  <c r="AS15" i="16"/>
  <c r="AE49" i="2" s="1"/>
  <c r="D45" i="7"/>
  <c r="AJ5" i="6"/>
  <c r="AE5"/>
  <c r="AI5"/>
  <c r="X18" i="2"/>
  <c r="Y18" s="1"/>
  <c r="AS6" i="17"/>
  <c r="AE54" i="2" s="1"/>
  <c r="AD54"/>
  <c r="AS14" i="15"/>
  <c r="AE40" i="2" s="1"/>
  <c r="AD40"/>
  <c r="D42" i="7"/>
  <c r="V52" i="2"/>
  <c r="V55"/>
  <c r="AD43"/>
  <c r="AJ5" i="15"/>
  <c r="AC5"/>
  <c r="AI5"/>
  <c r="AD5"/>
  <c r="AG5"/>
  <c r="AK5"/>
  <c r="AH5"/>
  <c r="AE5"/>
  <c r="AG4"/>
  <c r="AL4"/>
  <c r="AF4"/>
  <c r="AI4"/>
  <c r="AI16"/>
  <c r="AH16"/>
  <c r="AE16"/>
  <c r="AD16"/>
  <c r="AJ16"/>
  <c r="AF16"/>
  <c r="AC16"/>
  <c r="AG16"/>
  <c r="AS7" i="5"/>
  <c r="AE15" i="2" s="1"/>
  <c r="AD15"/>
  <c r="D56" i="7"/>
  <c r="AD34" i="2"/>
  <c r="V34"/>
  <c r="AD61"/>
  <c r="AS5" i="18"/>
  <c r="AE61" i="2" s="1"/>
  <c r="AS7" i="17"/>
  <c r="AE55" i="2" s="1"/>
  <c r="AD55"/>
  <c r="AS4" i="17"/>
  <c r="AE52" i="2" s="1"/>
  <c r="AD52"/>
  <c r="AJ6" i="16"/>
  <c r="AL6"/>
  <c r="AD6"/>
  <c r="AE6"/>
  <c r="AH6"/>
  <c r="AI6"/>
  <c r="AS5"/>
  <c r="AE45" i="2" s="1"/>
  <c r="AD45"/>
  <c r="AK5" i="14"/>
  <c r="AI5"/>
  <c r="AE5"/>
  <c r="D39" i="7"/>
  <c r="V29" i="2"/>
  <c r="AS15" i="6"/>
  <c r="AE25" i="2" s="1"/>
  <c r="AD25"/>
  <c r="AD17" i="18"/>
  <c r="AL17"/>
  <c r="AH14" i="17"/>
  <c r="AD15" i="15"/>
  <c r="AI15"/>
  <c r="AH4" i="14"/>
  <c r="AD7"/>
  <c r="AI7"/>
  <c r="AG16"/>
  <c r="AG7" i="6"/>
  <c r="AF16"/>
  <c r="AC5" i="5"/>
  <c r="AH5"/>
  <c r="AD14"/>
  <c r="AJ14"/>
  <c r="AC15"/>
  <c r="AH15"/>
  <c r="AC17"/>
  <c r="AH17"/>
  <c r="AK16"/>
  <c r="AE14" i="17"/>
  <c r="AE7" i="6"/>
  <c r="AL14" i="13"/>
  <c r="AL16"/>
  <c r="X4" i="2"/>
  <c r="Y4" s="1"/>
  <c r="D17" i="7"/>
  <c r="Z6" i="18"/>
  <c r="AR14" s="1"/>
  <c r="D48" i="7" s="1"/>
  <c r="AF5" i="18"/>
  <c r="AI14"/>
  <c r="AH17"/>
  <c r="AI5"/>
  <c r="AE5"/>
  <c r="AG6"/>
  <c r="Z16" i="17"/>
  <c r="AR15" s="1"/>
  <c r="AF6"/>
  <c r="AD14"/>
  <c r="AL14"/>
  <c r="AI4"/>
  <c r="AI14"/>
  <c r="AC15" i="16"/>
  <c r="AK15"/>
  <c r="AI16"/>
  <c r="AJ17"/>
  <c r="AJ15" i="15"/>
  <c r="AL15"/>
  <c r="AJ17"/>
  <c r="AF5"/>
  <c r="AD4" i="14"/>
  <c r="AL4"/>
  <c r="AG7"/>
  <c r="AL7"/>
  <c r="AH14"/>
  <c r="AC16"/>
  <c r="AK16"/>
  <c r="AC7" i="6"/>
  <c r="AK7"/>
  <c r="AJ16"/>
  <c r="AI7"/>
  <c r="AI17"/>
  <c r="Z16" i="5"/>
  <c r="AR15" s="1"/>
  <c r="AE5"/>
  <c r="AL5"/>
  <c r="AK7"/>
  <c r="AF14"/>
  <c r="AL14"/>
  <c r="AE15"/>
  <c r="AL15"/>
  <c r="AI16"/>
  <c r="AE17"/>
  <c r="AL17"/>
  <c r="AK14" i="13"/>
  <c r="AE7" i="18"/>
  <c r="AL7"/>
  <c r="AE4" i="17"/>
  <c r="AL4"/>
  <c r="AE6"/>
  <c r="AC14"/>
  <c r="AK14"/>
  <c r="AE15"/>
  <c r="AH15" i="16"/>
  <c r="AD16"/>
  <c r="AF6" i="15"/>
  <c r="AH6"/>
  <c r="AL16"/>
  <c r="AL5"/>
  <c r="AI4" i="14"/>
  <c r="AE7"/>
  <c r="AK7"/>
  <c r="AE14"/>
  <c r="AK15"/>
  <c r="AJ16"/>
  <c r="AE16"/>
  <c r="AE6" i="6"/>
  <c r="AK6"/>
  <c r="AJ7"/>
  <c r="AI15"/>
  <c r="AI16"/>
  <c r="AF17"/>
  <c r="AL17"/>
  <c r="AD5" i="5"/>
  <c r="AK5"/>
  <c r="AE14"/>
  <c r="AD15"/>
  <c r="AK15"/>
  <c r="AD17"/>
  <c r="AK17"/>
  <c r="AI5"/>
  <c r="AI17"/>
  <c r="AH14"/>
  <c r="AK5" i="13"/>
  <c r="AL5"/>
  <c r="AI4"/>
  <c r="V40" i="2"/>
  <c r="AA40" s="1"/>
  <c r="X10"/>
  <c r="Y10" s="1"/>
  <c r="X8" i="19"/>
  <c r="X40" i="2" s="1"/>
  <c r="J2" i="7"/>
  <c r="AS7" i="18"/>
  <c r="AE63" i="2" s="1"/>
  <c r="AD63"/>
  <c r="AK15" i="18"/>
  <c r="AG15"/>
  <c r="AC15"/>
  <c r="AL15"/>
  <c r="AH15"/>
  <c r="AD15"/>
  <c r="AE15"/>
  <c r="AF15"/>
  <c r="AI15"/>
  <c r="AJ15"/>
  <c r="AS6"/>
  <c r="AE62" i="2" s="1"/>
  <c r="AD62"/>
  <c r="AJ4" i="18"/>
  <c r="AF4"/>
  <c r="AK4"/>
  <c r="AG4"/>
  <c r="AC4"/>
  <c r="AJ14"/>
  <c r="AF14"/>
  <c r="AK14"/>
  <c r="AG14"/>
  <c r="AC14"/>
  <c r="AI5" i="16"/>
  <c r="AE5"/>
  <c r="AJ5"/>
  <c r="AF5"/>
  <c r="AK5"/>
  <c r="AG5"/>
  <c r="AC5"/>
  <c r="AL5"/>
  <c r="AH5"/>
  <c r="AD5"/>
  <c r="AL14"/>
  <c r="AH14"/>
  <c r="AD14"/>
  <c r="AI14"/>
  <c r="AE14"/>
  <c r="AJ14"/>
  <c r="AF14"/>
  <c r="AK14"/>
  <c r="AG14"/>
  <c r="AC14"/>
  <c r="AL4" i="5"/>
  <c r="AH4"/>
  <c r="AD4"/>
  <c r="AI4"/>
  <c r="AE4"/>
  <c r="AJ4"/>
  <c r="AF4"/>
  <c r="AK4"/>
  <c r="AG4"/>
  <c r="AC4"/>
  <c r="X6" i="2"/>
  <c r="Y6" s="1"/>
  <c r="Z6" s="1"/>
  <c r="AA6" s="1"/>
  <c r="X12"/>
  <c r="Y12" s="1"/>
  <c r="Z12" s="1"/>
  <c r="AA12" s="1"/>
  <c r="AE4" i="18"/>
  <c r="AG16"/>
  <c r="AI17"/>
  <c r="AE17"/>
  <c r="AJ17"/>
  <c r="AF17"/>
  <c r="AL7" i="17"/>
  <c r="AH7"/>
  <c r="AD7"/>
  <c r="AI7"/>
  <c r="AE7"/>
  <c r="AJ7"/>
  <c r="AF7"/>
  <c r="AK7"/>
  <c r="AG7"/>
  <c r="AC7"/>
  <c r="AL4" i="16"/>
  <c r="AH4"/>
  <c r="AD4"/>
  <c r="AI4"/>
  <c r="AE4"/>
  <c r="AJ4"/>
  <c r="AF4"/>
  <c r="AK4"/>
  <c r="AG4"/>
  <c r="AC4"/>
  <c r="D52" i="7"/>
  <c r="W50" i="2"/>
  <c r="W46"/>
  <c r="AL16" i="18"/>
  <c r="AH16"/>
  <c r="AD16"/>
  <c r="AI16"/>
  <c r="AE16"/>
  <c r="AI7"/>
  <c r="Z7"/>
  <c r="AR16" s="1"/>
  <c r="AL6"/>
  <c r="AH6"/>
  <c r="AD6"/>
  <c r="AI6"/>
  <c r="AE6"/>
  <c r="AL17" i="17"/>
  <c r="AH17"/>
  <c r="AD17"/>
  <c r="AI17"/>
  <c r="AE17"/>
  <c r="AJ17"/>
  <c r="AF17"/>
  <c r="AK17"/>
  <c r="AG17"/>
  <c r="AC17"/>
  <c r="AL14" i="15"/>
  <c r="AC14"/>
  <c r="AI14"/>
  <c r="AJ14"/>
  <c r="AK14"/>
  <c r="AH14"/>
  <c r="AE14"/>
  <c r="AG14"/>
  <c r="AF14"/>
  <c r="AD14"/>
  <c r="AI17" i="14"/>
  <c r="AE17"/>
  <c r="AJ17"/>
  <c r="AF17"/>
  <c r="AK17"/>
  <c r="AG17"/>
  <c r="AC17"/>
  <c r="AL17"/>
  <c r="AH17"/>
  <c r="AD17"/>
  <c r="AI4" i="6"/>
  <c r="AE4"/>
  <c r="AJ4"/>
  <c r="AF4"/>
  <c r="AK4"/>
  <c r="AG4"/>
  <c r="AC4"/>
  <c r="AL4"/>
  <c r="AH4"/>
  <c r="AD4"/>
  <c r="AI14"/>
  <c r="AE14"/>
  <c r="AJ14"/>
  <c r="AF14"/>
  <c r="AK14"/>
  <c r="AG14"/>
  <c r="AC14"/>
  <c r="AL14"/>
  <c r="AH14"/>
  <c r="AD14"/>
  <c r="AK5" i="18"/>
  <c r="AG5"/>
  <c r="AC5"/>
  <c r="AL5"/>
  <c r="AH5"/>
  <c r="AD5"/>
  <c r="D59" i="7"/>
  <c r="D43"/>
  <c r="AS15" i="15"/>
  <c r="AE41" i="2" s="1"/>
  <c r="AK7" i="15"/>
  <c r="AI7"/>
  <c r="AF7"/>
  <c r="AJ7"/>
  <c r="AG7"/>
  <c r="AD7"/>
  <c r="AL7"/>
  <c r="AH7"/>
  <c r="AE7"/>
  <c r="AC7"/>
  <c r="AS14" i="14"/>
  <c r="AE32" i="2" s="1"/>
  <c r="D40" i="7"/>
  <c r="AL6" i="14"/>
  <c r="AH6"/>
  <c r="AD6"/>
  <c r="AI6"/>
  <c r="AE6"/>
  <c r="AJ6"/>
  <c r="AF6"/>
  <c r="AK6"/>
  <c r="AG6"/>
  <c r="AC6"/>
  <c r="D51" i="7"/>
  <c r="D65"/>
  <c r="AJ6" i="18"/>
  <c r="AJ16"/>
  <c r="AJ6" i="17"/>
  <c r="AJ16"/>
  <c r="AF7" i="16"/>
  <c r="AJ7"/>
  <c r="AF16"/>
  <c r="AJ16"/>
  <c r="AJ6" i="15"/>
  <c r="AK6"/>
  <c r="AK15"/>
  <c r="AF5" i="14"/>
  <c r="AJ5"/>
  <c r="AJ7" i="5"/>
  <c r="AK6" i="13"/>
  <c r="AL14" i="14"/>
  <c r="AD5" i="6"/>
  <c r="AH5"/>
  <c r="AL5"/>
  <c r="AD15"/>
  <c r="AH15"/>
  <c r="AL15"/>
  <c r="AD6" i="5"/>
  <c r="AH6"/>
  <c r="AL6"/>
  <c r="AL17" i="13"/>
  <c r="AF7" i="18"/>
  <c r="Z7" i="17"/>
  <c r="AR16" s="1"/>
  <c r="Z17"/>
  <c r="AR17" s="1"/>
  <c r="AF4"/>
  <c r="AC5"/>
  <c r="AG5"/>
  <c r="AK5"/>
  <c r="AD6"/>
  <c r="AH6"/>
  <c r="AL6"/>
  <c r="AF14"/>
  <c r="AC15"/>
  <c r="AG15"/>
  <c r="AK15"/>
  <c r="AD16"/>
  <c r="AH16"/>
  <c r="AL16"/>
  <c r="Z6" i="16"/>
  <c r="AR14" s="1"/>
  <c r="AC6"/>
  <c r="AG6"/>
  <c r="AK6"/>
  <c r="AD7"/>
  <c r="AH7"/>
  <c r="AL7"/>
  <c r="AF15"/>
  <c r="AC16"/>
  <c r="AH16"/>
  <c r="AL16"/>
  <c r="AF17"/>
  <c r="AE16"/>
  <c r="AC15" i="15"/>
  <c r="AC17"/>
  <c r="AC6"/>
  <c r="AD4"/>
  <c r="AE6"/>
  <c r="AE4"/>
  <c r="AF15"/>
  <c r="AG17"/>
  <c r="AH15"/>
  <c r="AF17"/>
  <c r="AH4"/>
  <c r="AK4"/>
  <c r="AL6"/>
  <c r="AJ4"/>
  <c r="AK17"/>
  <c r="AC4" i="14"/>
  <c r="AG4"/>
  <c r="AK4"/>
  <c r="AD5"/>
  <c r="AH5"/>
  <c r="AL5"/>
  <c r="AF7"/>
  <c r="AC14"/>
  <c r="AG14"/>
  <c r="AK14"/>
  <c r="AD15"/>
  <c r="AH15"/>
  <c r="AL15"/>
  <c r="AI16"/>
  <c r="Z7" i="6"/>
  <c r="AR16" s="1"/>
  <c r="Z17"/>
  <c r="AR17" s="1"/>
  <c r="AC5"/>
  <c r="AG5"/>
  <c r="AK5"/>
  <c r="AD6"/>
  <c r="AH6"/>
  <c r="AL6"/>
  <c r="AC15"/>
  <c r="AG15"/>
  <c r="AK15"/>
  <c r="AD16"/>
  <c r="AH16"/>
  <c r="AL16"/>
  <c r="Z6" i="5"/>
  <c r="AR14" s="1"/>
  <c r="AF5"/>
  <c r="AC6"/>
  <c r="AG6"/>
  <c r="AK6"/>
  <c r="AD7"/>
  <c r="AH7"/>
  <c r="AL7"/>
  <c r="AI14"/>
  <c r="AF15"/>
  <c r="AC16"/>
  <c r="AH16"/>
  <c r="AL16"/>
  <c r="AF17"/>
  <c r="AE16"/>
  <c r="AC6" i="13"/>
  <c r="AE6"/>
  <c r="AF17"/>
  <c r="AH4"/>
  <c r="AG7"/>
  <c r="AK4"/>
  <c r="AL6"/>
  <c r="AF5" i="17"/>
  <c r="AC6"/>
  <c r="AG6"/>
  <c r="AF15"/>
  <c r="AC16"/>
  <c r="AG16"/>
  <c r="AF6" i="16"/>
  <c r="AC7"/>
  <c r="AG7"/>
  <c r="AI15"/>
  <c r="AG16"/>
  <c r="AD6" i="15"/>
  <c r="AC4"/>
  <c r="AE15"/>
  <c r="AE17"/>
  <c r="AH17"/>
  <c r="AI17"/>
  <c r="AK16"/>
  <c r="AF4" i="14"/>
  <c r="AC5"/>
  <c r="AG5"/>
  <c r="AF14"/>
  <c r="AC15"/>
  <c r="AG15"/>
  <c r="AD16"/>
  <c r="AH16"/>
  <c r="AF5" i="6"/>
  <c r="AC6"/>
  <c r="AG6"/>
  <c r="AD7"/>
  <c r="AH7"/>
  <c r="AF15"/>
  <c r="AC16"/>
  <c r="AG16"/>
  <c r="AD17"/>
  <c r="AH17"/>
  <c r="AF6" i="5"/>
  <c r="AC7"/>
  <c r="AG7"/>
  <c r="AI15"/>
  <c r="AG16"/>
  <c r="AD6" i="13"/>
  <c r="Z7" i="16" l="1"/>
  <c r="AR16" s="1"/>
  <c r="V5" i="19"/>
  <c r="V37" i="2" s="1"/>
  <c r="AA37" s="1"/>
  <c r="V19"/>
  <c r="X19" s="1"/>
  <c r="V17" i="19"/>
  <c r="X17" s="1"/>
  <c r="X49" i="2" s="1"/>
  <c r="V17"/>
  <c r="X17" s="1"/>
  <c r="V20"/>
  <c r="AD8"/>
  <c r="V44"/>
  <c r="AA44" s="1"/>
  <c r="Y6" i="19"/>
  <c r="Y38" i="2" s="1"/>
  <c r="V38"/>
  <c r="AA38" s="1"/>
  <c r="X14" i="19"/>
  <c r="Y14" s="1"/>
  <c r="X15"/>
  <c r="X47" i="2" s="1"/>
  <c r="V36"/>
  <c r="AA36" s="1"/>
  <c r="X5" i="19"/>
  <c r="AS14" i="18"/>
  <c r="AE64" i="2" s="1"/>
  <c r="X13" i="19"/>
  <c r="Y13" s="1"/>
  <c r="Y45" i="2" s="1"/>
  <c r="X18" i="19"/>
  <c r="X50" i="2" s="1"/>
  <c r="AM15" i="5"/>
  <c r="AM7"/>
  <c r="AN7" i="6"/>
  <c r="AM6"/>
  <c r="AN14" i="14"/>
  <c r="AM5"/>
  <c r="AM16" i="15"/>
  <c r="AN6"/>
  <c r="AM15" i="16"/>
  <c r="AN15" i="17"/>
  <c r="AM7" i="13"/>
  <c r="AN17"/>
  <c r="AN17" i="5"/>
  <c r="AN15"/>
  <c r="AN5"/>
  <c r="AM16" i="14"/>
  <c r="AN17" i="16"/>
  <c r="AN15"/>
  <c r="AN14" i="17"/>
  <c r="AN7" i="18"/>
  <c r="X10" i="19"/>
  <c r="Y10" s="1"/>
  <c r="AD22" i="2"/>
  <c r="AD30"/>
  <c r="AM4" i="17"/>
  <c r="V48" i="2"/>
  <c r="AA48" s="1"/>
  <c r="D33" i="7"/>
  <c r="V9" i="2"/>
  <c r="X9" s="1"/>
  <c r="X19" i="19"/>
  <c r="Y19" s="1"/>
  <c r="AN15" i="13"/>
  <c r="AM15"/>
  <c r="AN5"/>
  <c r="AN14" i="5"/>
  <c r="AN16" i="13"/>
  <c r="AS15" i="18"/>
  <c r="AE65" i="2" s="1"/>
  <c r="V65"/>
  <c r="AM16" i="13"/>
  <c r="AN4"/>
  <c r="AD65" i="2"/>
  <c r="AM17" i="13"/>
  <c r="AS7" i="6"/>
  <c r="AE23" i="2" s="1"/>
  <c r="AD23"/>
  <c r="AM7" i="14"/>
  <c r="AM14" i="17"/>
  <c r="AO14" s="1"/>
  <c r="AM16" i="18"/>
  <c r="AM7" i="6"/>
  <c r="AM14" i="5"/>
  <c r="AO14" s="1"/>
  <c r="AN14" i="6"/>
  <c r="AN17" i="14"/>
  <c r="AM17" i="17"/>
  <c r="AM7" i="18"/>
  <c r="AM4" i="16"/>
  <c r="AN17" i="18"/>
  <c r="AM14" i="16"/>
  <c r="AM14" i="13"/>
  <c r="D18" i="7"/>
  <c r="AM7" i="16"/>
  <c r="AM6" i="17"/>
  <c r="AM6" i="13"/>
  <c r="AN5" i="15"/>
  <c r="AN4" i="18"/>
  <c r="AM17" i="6"/>
  <c r="AM17" i="16"/>
  <c r="AN14" i="13"/>
  <c r="AN4" i="14"/>
  <c r="AN6" i="16"/>
  <c r="AN5" i="17"/>
  <c r="AM4" i="13"/>
  <c r="AN7" i="14"/>
  <c r="AO7" s="1"/>
  <c r="AN4" i="17"/>
  <c r="Z4" i="19"/>
  <c r="Z36" i="2" s="1"/>
  <c r="X9" i="19"/>
  <c r="Y9" s="1"/>
  <c r="Y19" i="2"/>
  <c r="Z19" s="1"/>
  <c r="AA19" s="1"/>
  <c r="AM5" i="13"/>
  <c r="AM17" i="5"/>
  <c r="AN16" i="15"/>
  <c r="AN7" i="13"/>
  <c r="AS7" i="16"/>
  <c r="AE47" i="2" s="1"/>
  <c r="AD47"/>
  <c r="D27" i="7"/>
  <c r="V7" i="19"/>
  <c r="D22" i="7"/>
  <c r="V13" i="2"/>
  <c r="X13" s="1"/>
  <c r="D23" i="7"/>
  <c r="V15" i="2"/>
  <c r="V43"/>
  <c r="AA43" s="1"/>
  <c r="X11" i="19"/>
  <c r="AN14" i="18"/>
  <c r="D21" i="7"/>
  <c r="V11" i="2"/>
  <c r="Z18"/>
  <c r="AA18" s="1"/>
  <c r="AB18" s="1"/>
  <c r="AS7" i="15"/>
  <c r="AE39" i="2" s="1"/>
  <c r="AD39"/>
  <c r="AM5" i="18"/>
  <c r="Z8" i="2"/>
  <c r="AA8" s="1"/>
  <c r="AS15" i="5"/>
  <c r="AE17" i="2" s="1"/>
  <c r="V25"/>
  <c r="AD17"/>
  <c r="D37" i="7"/>
  <c r="AN6" i="18"/>
  <c r="AB14" i="2"/>
  <c r="AN17" i="15"/>
  <c r="Z4" i="2"/>
  <c r="AA4" s="1"/>
  <c r="AM5" i="5"/>
  <c r="AM5" i="15"/>
  <c r="D47" i="7"/>
  <c r="AS15" i="17"/>
  <c r="AE57" i="2" s="1"/>
  <c r="AD57"/>
  <c r="V61"/>
  <c r="AN6" i="13"/>
  <c r="AN16" i="5"/>
  <c r="AN6" i="6"/>
  <c r="AM14" i="14"/>
  <c r="AN5"/>
  <c r="AN15" i="15"/>
  <c r="AM6"/>
  <c r="AM5" i="17"/>
  <c r="AN6" i="5"/>
  <c r="AN16" i="16"/>
  <c r="AM6" i="18"/>
  <c r="AO6" s="1"/>
  <c r="AN4" i="16"/>
  <c r="V64" i="2"/>
  <c r="AD64"/>
  <c r="AN17" i="6"/>
  <c r="AM15" i="14"/>
  <c r="AM5" i="6"/>
  <c r="AM4" i="14"/>
  <c r="AN7" i="16"/>
  <c r="AM17" i="18"/>
  <c r="AM5" i="16"/>
  <c r="Y8" i="19"/>
  <c r="Y40" i="2" s="1"/>
  <c r="Z10"/>
  <c r="AA10" s="1"/>
  <c r="D55" i="7"/>
  <c r="V31" i="2"/>
  <c r="AD27"/>
  <c r="D63" i="7"/>
  <c r="AD59" i="2"/>
  <c r="V63"/>
  <c r="AB16"/>
  <c r="AN7" i="5"/>
  <c r="AN16" i="6"/>
  <c r="AM15" i="15"/>
  <c r="AM6" i="16"/>
  <c r="AN16" i="17"/>
  <c r="AN5" i="6"/>
  <c r="AN6" i="14"/>
  <c r="AN4" i="6"/>
  <c r="AN14" i="15"/>
  <c r="AM14"/>
  <c r="AN7" i="17"/>
  <c r="AM4" i="5"/>
  <c r="AN5" i="16"/>
  <c r="AM14" i="18"/>
  <c r="Z16" i="19"/>
  <c r="Z48" i="2" s="1"/>
  <c r="AS16" i="6"/>
  <c r="AE26" i="2" s="1"/>
  <c r="D54" i="7"/>
  <c r="V30" i="2"/>
  <c r="AD26"/>
  <c r="X36"/>
  <c r="AM15" i="18"/>
  <c r="AM16" i="6"/>
  <c r="AN16" i="14"/>
  <c r="AM4" i="15"/>
  <c r="AM16" i="17"/>
  <c r="AM16" i="5"/>
  <c r="AM6"/>
  <c r="AM15" i="6"/>
  <c r="AN15" i="14"/>
  <c r="AM17" i="15"/>
  <c r="AM15" i="17"/>
  <c r="AN6"/>
  <c r="AN5" i="18"/>
  <c r="AM4" i="6"/>
  <c r="AB6" i="2"/>
  <c r="AN4" i="5"/>
  <c r="AB5" i="2"/>
  <c r="AB7"/>
  <c r="AN15" i="18"/>
  <c r="D36" i="7"/>
  <c r="AS14" i="5"/>
  <c r="AE16" i="2" s="1"/>
  <c r="V24"/>
  <c r="AD16"/>
  <c r="D44" i="7"/>
  <c r="AS14" i="16"/>
  <c r="AE48" i="2" s="1"/>
  <c r="V56"/>
  <c r="AD48"/>
  <c r="V62"/>
  <c r="D62" i="7"/>
  <c r="AD58" i="2"/>
  <c r="D64" i="7"/>
  <c r="V66" i="2"/>
  <c r="AD66"/>
  <c r="Y17"/>
  <c r="Z17" s="1"/>
  <c r="AA17" s="1"/>
  <c r="X44"/>
  <c r="X48"/>
  <c r="AN4" i="15"/>
  <c r="AM16" i="16"/>
  <c r="AN15" i="6"/>
  <c r="AM6" i="14"/>
  <c r="AM7" i="15"/>
  <c r="AN7"/>
  <c r="AM14" i="6"/>
  <c r="AM17" i="14"/>
  <c r="AN17" i="17"/>
  <c r="AN16" i="18"/>
  <c r="AM7" i="17"/>
  <c r="AB12" i="2"/>
  <c r="AN14" i="16"/>
  <c r="AM4" i="18"/>
  <c r="Y12" i="19"/>
  <c r="V58" i="2" l="1"/>
  <c r="D60" i="7"/>
  <c r="AD50" i="2"/>
  <c r="Y18" i="19"/>
  <c r="Y50" i="2" s="1"/>
  <c r="AH63"/>
  <c r="AH60"/>
  <c r="AH52"/>
  <c r="AH44"/>
  <c r="AH54"/>
  <c r="AH67"/>
  <c r="AH62"/>
  <c r="AH50"/>
  <c r="AH66"/>
  <c r="AH64"/>
  <c r="AH56"/>
  <c r="AH48"/>
  <c r="AH65"/>
  <c r="AH46"/>
  <c r="AH58"/>
  <c r="AO6" i="15"/>
  <c r="AO5" i="14"/>
  <c r="AS16" s="1"/>
  <c r="AE34" i="2" s="1"/>
  <c r="AH55" s="1"/>
  <c r="AH42"/>
  <c r="Y17" i="19"/>
  <c r="Y49" i="2" s="1"/>
  <c r="V49"/>
  <c r="AA49" s="1"/>
  <c r="AO15" i="15"/>
  <c r="AS17" s="1"/>
  <c r="AE43" i="2" s="1"/>
  <c r="AH49" s="1"/>
  <c r="X51"/>
  <c r="AO17" i="17"/>
  <c r="AO14" i="6"/>
  <c r="X45" i="2"/>
  <c r="AO6" i="17"/>
  <c r="Z13" i="19"/>
  <c r="Z45" i="2" s="1"/>
  <c r="AO4" i="14"/>
  <c r="AO4" i="16"/>
  <c r="AO6" i="6"/>
  <c r="AO4" i="18"/>
  <c r="AO15" i="17"/>
  <c r="AS17" s="1"/>
  <c r="AE59" i="2" s="1"/>
  <c r="AH45" s="1"/>
  <c r="AO15" i="14"/>
  <c r="AO6" i="5"/>
  <c r="AO16" i="14"/>
  <c r="AA4" i="19"/>
  <c r="AO7" i="5"/>
  <c r="Z6" i="19"/>
  <c r="Z38" i="2" s="1"/>
  <c r="AB38" s="1"/>
  <c r="AO5" i="13"/>
  <c r="AO4"/>
  <c r="AO7" i="18"/>
  <c r="AO17" i="13"/>
  <c r="Y15" i="19"/>
  <c r="Y47" i="2" s="1"/>
  <c r="AB48"/>
  <c r="X46"/>
  <c r="AO16" i="5"/>
  <c r="AO7" i="13"/>
  <c r="AO7" i="6"/>
  <c r="Z8" i="19"/>
  <c r="Z40" i="2" s="1"/>
  <c r="AB40" s="1"/>
  <c r="AO16" i="18"/>
  <c r="AO17" i="14"/>
  <c r="Z15" i="19"/>
  <c r="Z47" i="2" s="1"/>
  <c r="AB47" s="1"/>
  <c r="AO14" i="14"/>
  <c r="AO5" i="15"/>
  <c r="AO16"/>
  <c r="AO17" i="16"/>
  <c r="AO6" i="13"/>
  <c r="X37" i="2"/>
  <c r="Y5" i="19"/>
  <c r="Y9" i="2"/>
  <c r="Z9" s="1"/>
  <c r="AA9" s="1"/>
  <c r="AB9" s="1"/>
  <c r="X42"/>
  <c r="AO4" i="17"/>
  <c r="AO15" i="16"/>
  <c r="AS17" s="1"/>
  <c r="AE51" i="2" s="1"/>
  <c r="AH41" s="1"/>
  <c r="AO15" i="5"/>
  <c r="AS17" s="1"/>
  <c r="AE19" i="2" s="1"/>
  <c r="AH43" s="1"/>
  <c r="AO7" i="17"/>
  <c r="Z18" i="19"/>
  <c r="Z50" i="2" s="1"/>
  <c r="AB50" s="1"/>
  <c r="AO5" i="6"/>
  <c r="X41" i="2"/>
  <c r="AO5" i="5"/>
  <c r="AS16" s="1"/>
  <c r="AE18" i="2" s="1"/>
  <c r="AH59" s="1"/>
  <c r="AO17" i="5"/>
  <c r="AO15" i="13"/>
  <c r="AS17" s="1"/>
  <c r="AE11" i="2" s="1"/>
  <c r="AH51" s="1"/>
  <c r="AO14" i="16"/>
  <c r="AO4" i="6"/>
  <c r="AO17" i="15"/>
  <c r="AO16" i="6"/>
  <c r="Y13" i="2"/>
  <c r="Z13" s="1"/>
  <c r="AA13" s="1"/>
  <c r="AO5" i="16"/>
  <c r="AS16" s="1"/>
  <c r="AE50" i="2" s="1"/>
  <c r="AH57" s="1"/>
  <c r="AO17" i="18"/>
  <c r="AO7" i="16"/>
  <c r="AO5" i="17"/>
  <c r="AS16" s="1"/>
  <c r="AE58" i="2" s="1"/>
  <c r="AH61" s="1"/>
  <c r="AO14" i="13"/>
  <c r="AO16"/>
  <c r="AO17" i="6"/>
  <c r="AO16" i="16"/>
  <c r="AA16" i="19"/>
  <c r="AB19" i="2"/>
  <c r="AO5" i="18"/>
  <c r="AS16" s="1"/>
  <c r="AE66" i="2" s="1"/>
  <c r="AH53" s="1"/>
  <c r="AO16" i="17"/>
  <c r="AB36" i="2"/>
  <c r="AO14" i="18"/>
  <c r="AO6" i="16"/>
  <c r="AH21" i="2"/>
  <c r="AH36"/>
  <c r="AH28"/>
  <c r="AH19"/>
  <c r="AH11"/>
  <c r="AH33"/>
  <c r="AH25"/>
  <c r="AH16"/>
  <c r="AH8"/>
  <c r="AH13"/>
  <c r="AH9"/>
  <c r="AH34"/>
  <c r="AH26"/>
  <c r="AH22"/>
  <c r="AH4"/>
  <c r="AH35"/>
  <c r="AH27"/>
  <c r="AH18"/>
  <c r="AH10"/>
  <c r="AH38"/>
  <c r="AH30"/>
  <c r="AH39"/>
  <c r="AH31"/>
  <c r="AH23"/>
  <c r="AH14"/>
  <c r="X11"/>
  <c r="Y11" s="1"/>
  <c r="Z11" s="1"/>
  <c r="AA11" s="1"/>
  <c r="X43"/>
  <c r="Y11" i="19"/>
  <c r="X15" i="2"/>
  <c r="Y15" s="1"/>
  <c r="Z15" s="1"/>
  <c r="AA15" s="1"/>
  <c r="V39"/>
  <c r="AA39" s="1"/>
  <c r="X7" i="19"/>
  <c r="X39" i="2" s="1"/>
  <c r="AH40"/>
  <c r="AH32"/>
  <c r="AH24"/>
  <c r="AH15"/>
  <c r="AH7"/>
  <c r="AH37"/>
  <c r="AH29"/>
  <c r="AH20"/>
  <c r="AH12"/>
  <c r="AH6"/>
  <c r="AH5"/>
  <c r="AH17"/>
  <c r="AB4"/>
  <c r="AO14" i="15"/>
  <c r="AB8" i="2"/>
  <c r="AO7" i="15"/>
  <c r="Y41" i="2"/>
  <c r="Z9" i="19"/>
  <c r="AO4" i="5"/>
  <c r="Y46" i="2"/>
  <c r="Z14" i="19"/>
  <c r="Z46" i="2" s="1"/>
  <c r="Y44"/>
  <c r="Z12" i="19"/>
  <c r="Z44" i="2" s="1"/>
  <c r="AO6" i="14"/>
  <c r="AB17" i="2"/>
  <c r="AO15" i="6"/>
  <c r="AS17" s="1"/>
  <c r="AE27" i="2" s="1"/>
  <c r="AH47" s="1"/>
  <c r="AO4" i="15"/>
  <c r="AB10" i="2"/>
  <c r="Y51"/>
  <c r="Z19" i="19"/>
  <c r="Z51" i="2" s="1"/>
  <c r="Z10" i="19"/>
  <c r="Y42" i="2"/>
  <c r="AO15" i="18"/>
  <c r="Z17" i="19" l="1"/>
  <c r="Z49" i="2" s="1"/>
  <c r="AB49" s="1"/>
  <c r="AA13" i="19"/>
  <c r="AB45" i="2"/>
  <c r="AA6" i="19"/>
  <c r="AA8"/>
  <c r="AA18"/>
  <c r="AA15"/>
  <c r="AB13" i="2"/>
  <c r="Y37"/>
  <c r="Z5" i="19"/>
  <c r="Z37" i="2" s="1"/>
  <c r="AA17" i="19"/>
  <c r="AB44" i="2"/>
  <c r="Y7" i="19"/>
  <c r="AB11" i="2"/>
  <c r="Z11" i="19"/>
  <c r="Z43" i="2" s="1"/>
  <c r="Y43"/>
  <c r="AA19" i="19"/>
  <c r="AB15" i="2"/>
  <c r="AI6"/>
  <c r="AJ6" s="1"/>
  <c r="AI10"/>
  <c r="AJ10" s="1"/>
  <c r="AI14"/>
  <c r="AJ14" s="1"/>
  <c r="AI18"/>
  <c r="AJ18" s="1"/>
  <c r="AI22"/>
  <c r="AJ22" s="1"/>
  <c r="AI26"/>
  <c r="AJ26" s="1"/>
  <c r="AI30"/>
  <c r="AJ30" s="1"/>
  <c r="AI34"/>
  <c r="AJ34" s="1"/>
  <c r="AI38"/>
  <c r="AJ38" s="1"/>
  <c r="AI42"/>
  <c r="AJ42" s="1"/>
  <c r="AI46"/>
  <c r="AJ46" s="1"/>
  <c r="AI50"/>
  <c r="AJ50" s="1"/>
  <c r="AI54"/>
  <c r="AJ54" s="1"/>
  <c r="AI58"/>
  <c r="AJ58" s="1"/>
  <c r="AI62"/>
  <c r="AJ62" s="1"/>
  <c r="AI66"/>
  <c r="AJ66" s="1"/>
  <c r="AI7"/>
  <c r="AJ7" s="1"/>
  <c r="AI11"/>
  <c r="AJ11" s="1"/>
  <c r="AI15"/>
  <c r="AJ15" s="1"/>
  <c r="AI19"/>
  <c r="AJ19" s="1"/>
  <c r="AI23"/>
  <c r="AJ23" s="1"/>
  <c r="AI27"/>
  <c r="AJ27" s="1"/>
  <c r="AI31"/>
  <c r="AJ31" s="1"/>
  <c r="AI35"/>
  <c r="AJ35" s="1"/>
  <c r="AI39"/>
  <c r="AJ39" s="1"/>
  <c r="AI43"/>
  <c r="AJ43" s="1"/>
  <c r="AI47"/>
  <c r="AJ47" s="1"/>
  <c r="AI51"/>
  <c r="AJ51" s="1"/>
  <c r="AI55"/>
  <c r="AJ55" s="1"/>
  <c r="AI59"/>
  <c r="AJ59" s="1"/>
  <c r="AI63"/>
  <c r="AJ63" s="1"/>
  <c r="AI67"/>
  <c r="AJ67" s="1"/>
  <c r="AI8"/>
  <c r="AJ8" s="1"/>
  <c r="AI12"/>
  <c r="AJ12" s="1"/>
  <c r="AI16"/>
  <c r="AJ16" s="1"/>
  <c r="AI20"/>
  <c r="AJ20" s="1"/>
  <c r="AI24"/>
  <c r="AJ24" s="1"/>
  <c r="AI28"/>
  <c r="AJ28" s="1"/>
  <c r="AI32"/>
  <c r="AJ32" s="1"/>
  <c r="AI36"/>
  <c r="AJ36" s="1"/>
  <c r="AI40"/>
  <c r="AJ40" s="1"/>
  <c r="AI44"/>
  <c r="AJ44" s="1"/>
  <c r="AI48"/>
  <c r="AJ48" s="1"/>
  <c r="AI52"/>
  <c r="AJ52" s="1"/>
  <c r="AI56"/>
  <c r="AJ56" s="1"/>
  <c r="AI60"/>
  <c r="AJ60" s="1"/>
  <c r="AI64"/>
  <c r="AJ64" s="1"/>
  <c r="AI5"/>
  <c r="AJ5" s="1"/>
  <c r="AI9"/>
  <c r="AJ9" s="1"/>
  <c r="AI13"/>
  <c r="AJ13" s="1"/>
  <c r="AI17"/>
  <c r="AJ17" s="1"/>
  <c r="AI21"/>
  <c r="AJ21" s="1"/>
  <c r="AI25"/>
  <c r="AJ25" s="1"/>
  <c r="AI29"/>
  <c r="AJ29" s="1"/>
  <c r="AI33"/>
  <c r="AJ33" s="1"/>
  <c r="AI37"/>
  <c r="AJ37" s="1"/>
  <c r="AI41"/>
  <c r="AJ41" s="1"/>
  <c r="AI45"/>
  <c r="AJ45" s="1"/>
  <c r="AI49"/>
  <c r="AJ49" s="1"/>
  <c r="AI53"/>
  <c r="AJ53" s="1"/>
  <c r="AI57"/>
  <c r="AJ57" s="1"/>
  <c r="AI61"/>
  <c r="AJ61" s="1"/>
  <c r="AI65"/>
  <c r="AJ65" s="1"/>
  <c r="AI4"/>
  <c r="AJ4" s="1"/>
  <c r="AB51"/>
  <c r="Z41"/>
  <c r="AB41" s="1"/>
  <c r="AA9" i="19"/>
  <c r="AA12"/>
  <c r="AA14"/>
  <c r="Z42" i="2"/>
  <c r="AB42" s="1"/>
  <c r="AA10" i="19"/>
  <c r="AB46" i="2"/>
  <c r="AB37" l="1"/>
  <c r="AA5" i="19"/>
  <c r="AB43" i="2"/>
  <c r="Z7" i="19"/>
  <c r="Z39" i="2" s="1"/>
  <c r="Y39"/>
  <c r="AA7" i="19"/>
  <c r="AA11"/>
  <c r="G43" i="7"/>
  <c r="G59"/>
  <c r="G40"/>
  <c r="G60"/>
  <c r="G52"/>
  <c r="G51"/>
  <c r="G48"/>
  <c r="G65"/>
  <c r="G54"/>
  <c r="G44"/>
  <c r="G36"/>
  <c r="G64"/>
  <c r="G46"/>
  <c r="G28"/>
  <c r="G31"/>
  <c r="G35"/>
  <c r="G53"/>
  <c r="G45"/>
  <c r="G23"/>
  <c r="G15"/>
  <c r="G7"/>
  <c r="G58"/>
  <c r="G38"/>
  <c r="G32"/>
  <c r="G14"/>
  <c r="G61"/>
  <c r="G18"/>
  <c r="G30"/>
  <c r="G17"/>
  <c r="G19"/>
  <c r="G20"/>
  <c r="G6"/>
  <c r="G5"/>
  <c r="G10"/>
  <c r="G8"/>
  <c r="G26"/>
  <c r="G2"/>
  <c r="G62"/>
  <c r="G63"/>
  <c r="G55"/>
  <c r="G41"/>
  <c r="G47"/>
  <c r="G4"/>
  <c r="G39"/>
  <c r="G57"/>
  <c r="G13"/>
  <c r="G22"/>
  <c r="G3"/>
  <c r="G42"/>
  <c r="G34"/>
  <c r="G56"/>
  <c r="G33"/>
  <c r="G9"/>
  <c r="G37"/>
  <c r="G24"/>
  <c r="G50"/>
  <c r="G16"/>
  <c r="G27"/>
  <c r="G11"/>
  <c r="G25"/>
  <c r="G49"/>
  <c r="G29"/>
  <c r="G21"/>
  <c r="G12"/>
  <c r="AB39" i="2" l="1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10.xml><?xml version="1.0" encoding="utf-8"?>
<comments xmlns="http://schemas.openxmlformats.org/spreadsheetml/2006/main">
  <authors>
    <author>TOURBATEZ Damien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4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5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6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7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8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9.xml><?xml version="1.0" encoding="utf-8"?>
<comments xmlns="http://schemas.openxmlformats.org/spreadsheetml/2006/main">
  <authors>
    <author>TOURBATEZ Damien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<sst xmlns="http://schemas.openxmlformats.org/spreadsheetml/2006/main" count="984" uniqueCount="239">
  <si>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</si>
  <si>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</si>
  <si>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</si>
  <si>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</si>
  <si>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</si>
  <si>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</si>
  <si>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</si>
  <si>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</si>
  <si>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</si>
  <si>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</si>
  <si>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</si>
  <si>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</si>
  <si>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</si>
  <si>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</si>
  <si>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</si>
  <si>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</si>
  <si>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</si>
  <si>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</si>
  <si>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</si>
  <si>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</si>
  <si>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</si>
  <si>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</si>
  <si>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</si>
  <si>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</si>
  <si>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</si>
  <si>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</si>
  <si>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</si>
  <si>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</si>
  <si>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</si>
  <si>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</si>
  <si>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</si>
  <si>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</si>
  <si>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</si>
  <si>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</si>
  <si>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</si>
  <si>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</si>
  <si>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</si>
  <si>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</si>
  <si>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LIGUE</t>
  </si>
  <si>
    <t>TOURNOI</t>
  </si>
  <si>
    <t>DIVISION</t>
  </si>
  <si>
    <t>NB JOUEURS</t>
  </si>
  <si>
    <t>R1</t>
  </si>
  <si>
    <t>R2</t>
  </si>
  <si>
    <t>R3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</si>
  <si>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</si>
  <si>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</si>
  <si>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</si>
  <si>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</si>
  <si>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</si>
  <si>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</si>
  <si>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</si>
  <si>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</si>
  <si>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</si>
  <si>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S</t>
  </si>
  <si>
    <t>T</t>
  </si>
  <si>
    <t>A</t>
  </si>
  <si>
    <t>B</t>
  </si>
  <si>
    <t>U</t>
  </si>
  <si>
    <t>V</t>
  </si>
  <si>
    <t>C</t>
  </si>
  <si>
    <t>D</t>
  </si>
  <si>
    <t>W</t>
  </si>
  <si>
    <t>E</t>
  </si>
  <si>
    <t>H</t>
  </si>
  <si>
    <t>Y</t>
  </si>
  <si>
    <t>Z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</si>
  <si>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</si>
  <si>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</si>
  <si>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</si>
  <si>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</si>
  <si>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</si>
  <si>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</si>
  <si>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</si>
  <si>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</si>
  <si>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1/8 de finale</t>
  </si>
  <si>
    <t>Nb Parties Gagnantes
en 1/4 de finale</t>
  </si>
  <si>
    <t>Nb Parties Gagnantes
en 1/2 de finale</t>
  </si>
  <si>
    <t>Nb Parties Gagnantes
en Finale</t>
  </si>
  <si>
    <t>MATCHS EN 3 PARTIES GAGNANTES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</si>
  <si>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</si>
  <si>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</si>
  <si>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</si>
  <si>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</si>
  <si>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</si>
  <si>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</si>
  <si>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</si>
  <si>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</si>
  <si>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I</t>
  </si>
  <si>
    <t>J</t>
  </si>
  <si>
    <t>K</t>
  </si>
  <si>
    <t>L</t>
  </si>
  <si>
    <t>M</t>
  </si>
  <si>
    <t>N</t>
  </si>
  <si>
    <t>O</t>
  </si>
  <si>
    <t>Q</t>
  </si>
  <si>
    <t>Abandon</t>
  </si>
  <si>
    <t>DISTANCES DES MATCHS</t>
  </si>
  <si>
    <t>Championnat FFB avec R3.xls</t>
  </si>
  <si>
    <t>E:\FFB\Logiciel\Championnat FFB avec R3.xls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</si>
  <si>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</si>
  <si>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</si>
  <si>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</si>
  <si>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</si>
  <si>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</si>
  <si>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</si>
  <si>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</si>
  <si>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</si>
  <si>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</si>
  <si>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</si>
  <si>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Match 11 - Billard</t>
  </si>
  <si>
    <t>Match 12 - Billard</t>
  </si>
  <si>
    <t>Match 13 - Billard</t>
  </si>
  <si>
    <t>Match 14 - Billard</t>
  </si>
  <si>
    <t>Match 15 - Billard</t>
  </si>
  <si>
    <t>-</t>
  </si>
  <si>
    <t>Vainqueur du Tableau A</t>
  </si>
  <si>
    <t>Vainqueur du Tableau B</t>
  </si>
  <si>
    <t>1/16 de finale</t>
  </si>
  <si>
    <t>1/4 finale</t>
  </si>
  <si>
    <t>Nb Parties Gagnantes
en 1/16 de finale</t>
  </si>
  <si>
    <t>Finaliste B</t>
  </si>
  <si>
    <t>1/16</t>
  </si>
  <si>
    <t>DAMIENFFB8POOL</t>
  </si>
  <si>
    <t>161258F</t>
  </si>
  <si>
    <t>Academie de Billard de la Valserine</t>
  </si>
  <si>
    <t>ADON MARC OLIVIER</t>
  </si>
  <si>
    <t>153217Q</t>
  </si>
  <si>
    <t>BERRAHOU SOLANGE</t>
  </si>
  <si>
    <t>146971B</t>
  </si>
  <si>
    <t>DONATO LAURENT</t>
  </si>
  <si>
    <t>146968Y</t>
  </si>
  <si>
    <t>DUARTE JOSE</t>
  </si>
  <si>
    <t>159122J</t>
  </si>
  <si>
    <t>GELIBERT ALEXIS</t>
  </si>
  <si>
    <t>159123K</t>
  </si>
  <si>
    <t>GELIBERT MARGAUX</t>
  </si>
  <si>
    <t>105704O</t>
  </si>
  <si>
    <t>DURET CHRISTOPHE</t>
  </si>
  <si>
    <t>Club Chamberien de Billard</t>
  </si>
  <si>
    <t>156581X</t>
  </si>
  <si>
    <t>SUDARA BRUNO</t>
  </si>
  <si>
    <t>146972C</t>
  </si>
  <si>
    <t>Billard Club de Clarafont-Arcine</t>
  </si>
  <si>
    <t>DE ALMEIDA DUARTE FREDERICO</t>
  </si>
  <si>
    <t>157214K</t>
  </si>
  <si>
    <t>SOCKEEL AURORE</t>
  </si>
  <si>
    <t>159065X</t>
  </si>
  <si>
    <t>SOCKEEL MARIE PIERRE</t>
  </si>
  <si>
    <t>Billard Club de Clarafont</t>
  </si>
  <si>
    <t>159064W</t>
  </si>
  <si>
    <t>SOCKEEL YANNICK</t>
  </si>
  <si>
    <t>164297J</t>
  </si>
  <si>
    <t>VOUILLAT HUBERT</t>
  </si>
  <si>
    <t>150950B</t>
  </si>
  <si>
    <t>CHATENOUD ARNAUD</t>
  </si>
  <si>
    <t>159062T</t>
  </si>
  <si>
    <t>BABEL STEPHANIE</t>
  </si>
  <si>
    <t>159063V</t>
  </si>
  <si>
    <t>ARNAUD JEAN PHILIPPE</t>
  </si>
  <si>
    <t>155699N</t>
  </si>
  <si>
    <t>GOSSUIN JUSTINE</t>
  </si>
  <si>
    <t>149875H</t>
  </si>
  <si>
    <t>MONTPELLIER BRUNO</t>
  </si>
  <si>
    <t>Billard Club 8 Pool Evian</t>
  </si>
  <si>
    <t>150947Y</t>
  </si>
  <si>
    <t>BESSON JEROME</t>
  </si>
  <si>
    <t>150953E</t>
  </si>
  <si>
    <t>MOREL FLORENT</t>
  </si>
  <si>
    <t>155700P</t>
  </si>
  <si>
    <t>KUSAR TONY</t>
  </si>
  <si>
    <t>145233X</t>
  </si>
  <si>
    <t>VINCENT PASCAL</t>
  </si>
  <si>
    <t>Association du lake Pub 74</t>
  </si>
  <si>
    <t>145232W</t>
  </si>
  <si>
    <t>SENES A MARIO</t>
  </si>
  <si>
    <t>104768O</t>
  </si>
  <si>
    <t>CENDRIER DAVID</t>
  </si>
  <si>
    <t>163788F</t>
  </si>
  <si>
    <t>BLONDELLE CLEMENT</t>
  </si>
  <si>
    <t>144450U</t>
  </si>
  <si>
    <t>MARIN GUY</t>
  </si>
  <si>
    <t>Billard Club de Gaillard</t>
  </si>
  <si>
    <t>156368Q</t>
  </si>
  <si>
    <t>TASSET JEROME</t>
  </si>
  <si>
    <t>163543P</t>
  </si>
  <si>
    <t>162070N</t>
  </si>
  <si>
    <t>TRIPLET FREDERIC</t>
  </si>
  <si>
    <t>163282F</t>
  </si>
  <si>
    <t>AARAB LAHOUSINE</t>
  </si>
  <si>
    <t>160643M</t>
  </si>
  <si>
    <t>BALHAND SEBASTIEN</t>
  </si>
  <si>
    <t>162803K</t>
  </si>
  <si>
    <t>KEBE MAMADOU</t>
  </si>
  <si>
    <t>124310E</t>
  </si>
  <si>
    <t>OUZEAU VINCENT</t>
  </si>
  <si>
    <t>163774Q</t>
  </si>
  <si>
    <t>VEYRON THOMAS</t>
  </si>
  <si>
    <t>126989F</t>
  </si>
  <si>
    <t>AZUELOS MAXIME</t>
  </si>
  <si>
    <t>152914L</t>
  </si>
  <si>
    <t>KUSAR HERVE</t>
  </si>
  <si>
    <t>163988Y</t>
  </si>
  <si>
    <t>BAYA FOUAD</t>
  </si>
  <si>
    <t>NC</t>
  </si>
  <si>
    <t>CHAPPERT ADRIEN LUDOVIC</t>
  </si>
  <si>
    <t>Blanc 1</t>
  </si>
  <si>
    <t>Blanc 2</t>
  </si>
  <si>
    <t>Blanc 3</t>
  </si>
  <si>
    <t>Blanc 4</t>
  </si>
  <si>
    <t>Blanc 5</t>
  </si>
  <si>
    <t>Blanc 6</t>
  </si>
  <si>
    <t>Blanc 7</t>
  </si>
  <si>
    <t>Blanc 8</t>
  </si>
  <si>
    <t>Blanc 9</t>
  </si>
  <si>
    <t>Blanc 10</t>
  </si>
  <si>
    <t>Blanc 11</t>
  </si>
  <si>
    <t>Blanc 12</t>
  </si>
  <si>
    <t>Blanc 13</t>
  </si>
  <si>
    <t>Blanc 14</t>
  </si>
  <si>
    <t>Blanc 15</t>
  </si>
  <si>
    <t>Blanc 16</t>
  </si>
  <si>
    <t>Blanc 17</t>
  </si>
  <si>
    <t>Blanc 18</t>
  </si>
  <si>
    <t>Blanc 19</t>
  </si>
  <si>
    <t>Blanc 20</t>
  </si>
  <si>
    <t>Blanc 21</t>
  </si>
  <si>
    <t>Blanc 22</t>
  </si>
  <si>
    <t>Blanc 23</t>
  </si>
  <si>
    <t>Blanc 24</t>
  </si>
  <si>
    <t>Blanc 25</t>
  </si>
  <si>
    <t>Blanc 26</t>
  </si>
  <si>
    <t>Blanc 27</t>
  </si>
  <si>
    <t>CF</t>
  </si>
  <si>
    <t>RF</t>
  </si>
  <si>
    <t>N°7</t>
  </si>
  <si>
    <t>2017/2018</t>
  </si>
  <si>
    <t>Auvergne-Rhône-Alpes</t>
  </si>
  <si>
    <t>Clarafont-Arcine</t>
  </si>
</sst>
</file>

<file path=xl/styles.xml><?xml version="1.0" encoding="utf-8"?>
<styleSheet xmlns="http://schemas.openxmlformats.org/spreadsheetml/2006/main">
  <numFmts count="1">
    <numFmt numFmtId="164" formatCode=";;;"/>
  </numFmts>
  <fonts count="23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9"/>
      <color rgb="FF444444"/>
      <name val="Trebuchet MS"/>
      <family val="2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10" borderId="0" xfId="0" applyFont="1" applyFill="1" applyAlignment="1" applyProtection="1">
      <alignment horizontal="right"/>
    </xf>
    <xf numFmtId="0" fontId="1" fillId="11" borderId="19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" fillId="9" borderId="19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>
      <alignment vertical="center"/>
    </xf>
    <xf numFmtId="0" fontId="1" fillId="12" borderId="19" xfId="0" applyFont="1" applyFill="1" applyBorder="1" applyAlignment="1" applyProtection="1">
      <alignment horizontal="center" vertical="center" wrapText="1"/>
    </xf>
    <xf numFmtId="0" fontId="3" fillId="10" borderId="0" xfId="0" applyFont="1" applyFill="1"/>
    <xf numFmtId="0" fontId="2" fillId="10" borderId="0" xfId="0" applyFont="1" applyFill="1"/>
    <xf numFmtId="0" fontId="4" fillId="4" borderId="17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13" borderId="0" xfId="0" applyFont="1" applyFill="1" applyAlignment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17" xfId="0" quotePrefix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>
      <alignment horizontal="center" vertical="center"/>
    </xf>
    <xf numFmtId="0" fontId="0" fillId="14" borderId="16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Protection="1"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5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164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5" fillId="11" borderId="31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Border="1" applyAlignment="1" applyProtection="1">
      <alignment horizontal="left" vertic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5" fillId="11" borderId="32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5" fillId="7" borderId="34" xfId="0" applyFont="1" applyFill="1" applyBorder="1" applyAlignment="1" applyProtection="1">
      <alignment horizontal="left" vertical="center"/>
      <protection hidden="1"/>
    </xf>
    <xf numFmtId="0" fontId="5" fillId="7" borderId="35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7" borderId="3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9" fillId="0" borderId="3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9" fillId="0" borderId="29" xfId="0" applyNumberFormat="1" applyFont="1" applyBorder="1" applyAlignment="1" applyProtection="1">
      <alignment horizontal="center" vertical="center"/>
      <protection hidden="1"/>
    </xf>
    <xf numFmtId="0" fontId="5" fillId="0" borderId="17" xfId="0" quotePrefix="1" applyFont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11" borderId="38" xfId="0" applyFont="1" applyFill="1" applyBorder="1" applyAlignment="1" applyProtection="1">
      <alignment horizontal="center" vertical="center"/>
      <protection hidden="1"/>
    </xf>
    <xf numFmtId="0" fontId="5" fillId="11" borderId="39" xfId="0" applyFont="1" applyFill="1" applyBorder="1" applyAlignment="1" applyProtection="1">
      <alignment horizontal="center" vertical="center"/>
      <protection hidden="1"/>
    </xf>
    <xf numFmtId="0" fontId="5" fillId="11" borderId="40" xfId="0" applyFont="1" applyFill="1" applyBorder="1" applyAlignment="1" applyProtection="1">
      <alignment horizontal="center" vertical="center"/>
      <protection hidden="1"/>
    </xf>
    <xf numFmtId="0" fontId="5" fillId="14" borderId="31" xfId="0" applyFont="1" applyFill="1" applyBorder="1" applyAlignment="1" applyProtection="1">
      <alignment horizontal="center" vertical="center"/>
      <protection hidden="1"/>
    </xf>
    <xf numFmtId="0" fontId="5" fillId="14" borderId="0" xfId="0" applyFont="1" applyFill="1" applyBorder="1" applyAlignment="1" applyProtection="1">
      <alignment horizontal="left" vertical="center"/>
      <protection hidden="1"/>
    </xf>
    <xf numFmtId="0" fontId="5" fillId="14" borderId="0" xfId="0" applyFont="1" applyFill="1" applyBorder="1" applyAlignment="1" applyProtection="1">
      <alignment horizontal="center" vertical="center"/>
      <protection hidden="1"/>
    </xf>
    <xf numFmtId="0" fontId="5" fillId="14" borderId="32" xfId="0" applyFont="1" applyFill="1" applyBorder="1" applyAlignment="1" applyProtection="1">
      <alignment horizontal="center" vertical="center"/>
      <protection hidden="1"/>
    </xf>
    <xf numFmtId="0" fontId="5" fillId="14" borderId="38" xfId="0" applyFont="1" applyFill="1" applyBorder="1" applyAlignment="1" applyProtection="1">
      <alignment horizontal="center" vertical="center"/>
      <protection hidden="1"/>
    </xf>
    <xf numFmtId="0" fontId="5" fillId="14" borderId="39" xfId="0" applyFont="1" applyFill="1" applyBorder="1" applyAlignment="1" applyProtection="1">
      <alignment horizontal="center" vertical="center"/>
      <protection hidden="1"/>
    </xf>
    <xf numFmtId="0" fontId="5" fillId="14" borderId="40" xfId="0" applyFont="1" applyFill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right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6" borderId="1" xfId="0" applyFont="1" applyFill="1" applyBorder="1" applyAlignment="1" applyProtection="1">
      <alignment vertical="center"/>
      <protection hidden="1"/>
    </xf>
    <xf numFmtId="16" fontId="2" fillId="8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17" borderId="1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17" xfId="0" quotePrefix="1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locked="0" hidden="1"/>
    </xf>
    <xf numFmtId="164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164" fontId="2" fillId="0" borderId="31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2" fillId="0" borderId="1" xfId="0" applyFont="1" applyBorder="1" applyAlignment="1">
      <alignment horizontal="center" vertical="center"/>
    </xf>
    <xf numFmtId="0" fontId="7" fillId="16" borderId="47" xfId="0" applyFont="1" applyFill="1" applyBorder="1" applyAlignment="1">
      <alignment horizontal="center" vertical="center"/>
    </xf>
    <xf numFmtId="0" fontId="7" fillId="16" borderId="48" xfId="0" applyFont="1" applyFill="1" applyBorder="1" applyAlignment="1">
      <alignment horizontal="center" vertical="center"/>
    </xf>
    <xf numFmtId="0" fontId="7" fillId="16" borderId="4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1" fillId="15" borderId="47" xfId="0" applyFont="1" applyFill="1" applyBorder="1" applyAlignment="1">
      <alignment horizontal="center" vertical="center"/>
    </xf>
    <xf numFmtId="0" fontId="11" fillId="15" borderId="48" xfId="0" applyFont="1" applyFill="1" applyBorder="1" applyAlignment="1">
      <alignment horizontal="center" vertical="center"/>
    </xf>
    <xf numFmtId="0" fontId="11" fillId="15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 applyProtection="1">
      <alignment horizontal="center" vertical="center"/>
    </xf>
    <xf numFmtId="0" fontId="14" fillId="5" borderId="51" xfId="0" applyFont="1" applyFill="1" applyBorder="1" applyAlignment="1" applyProtection="1">
      <alignment horizontal="center" vertical="center"/>
    </xf>
    <xf numFmtId="0" fontId="14" fillId="4" borderId="50" xfId="0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4" fillId="4" borderId="5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9" fillId="11" borderId="25" xfId="0" applyFont="1" applyFill="1" applyBorder="1" applyAlignment="1" applyProtection="1">
      <alignment horizontal="center" vertical="center"/>
      <protection hidden="1"/>
    </xf>
    <xf numFmtId="0" fontId="9" fillId="11" borderId="17" xfId="0" applyFont="1" applyFill="1" applyBorder="1" applyAlignment="1" applyProtection="1">
      <alignment horizontal="center" vertical="center"/>
      <protection hidden="1"/>
    </xf>
    <xf numFmtId="0" fontId="16" fillId="0" borderId="27" xfId="0" applyFont="1" applyFill="1" applyBorder="1" applyAlignment="1" applyProtection="1">
      <alignment horizontal="center" vertical="center"/>
      <protection hidden="1"/>
    </xf>
    <xf numFmtId="0" fontId="7" fillId="10" borderId="52" xfId="0" applyFont="1" applyFill="1" applyBorder="1" applyAlignment="1" applyProtection="1">
      <alignment horizontal="center" vertical="center"/>
      <protection hidden="1"/>
    </xf>
    <xf numFmtId="0" fontId="7" fillId="10" borderId="53" xfId="0" applyFont="1" applyFill="1" applyBorder="1" applyAlignment="1" applyProtection="1">
      <alignment horizontal="center" vertical="center"/>
      <protection hidden="1"/>
    </xf>
    <xf numFmtId="0" fontId="7" fillId="10" borderId="54" xfId="0" applyFont="1" applyFill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14" fontId="4" fillId="4" borderId="1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471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1032206</xdr:colOff>
      <xdr:row>0</xdr:row>
      <xdr:rowOff>50488</xdr:rowOff>
    </xdr:from>
    <xdr:to>
      <xdr:col>22</xdr:col>
      <xdr:colOff>499274</xdr:colOff>
      <xdr:row>2</xdr:row>
      <xdr:rowOff>336589</xdr:rowOff>
    </xdr:to>
    <xdr:pic>
      <xdr:nvPicPr>
        <xdr:cNvPr id="10256" name="Picture 16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7936" y="50488"/>
          <a:ext cx="1222940" cy="104903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50488</xdr:colOff>
      <xdr:row>0</xdr:row>
      <xdr:rowOff>50488</xdr:rowOff>
    </xdr:from>
    <xdr:to>
      <xdr:col>1</xdr:col>
      <xdr:colOff>695617</xdr:colOff>
      <xdr:row>2</xdr:row>
      <xdr:rowOff>342199</xdr:rowOff>
    </xdr:to>
    <xdr:pic>
      <xdr:nvPicPr>
        <xdr:cNvPr id="10257" name="Picture 17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8" y="50488"/>
          <a:ext cx="1183672" cy="105464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11220</xdr:colOff>
      <xdr:row>19</xdr:row>
      <xdr:rowOff>28049</xdr:rowOff>
    </xdr:from>
    <xdr:to>
      <xdr:col>1</xdr:col>
      <xdr:colOff>1082694</xdr:colOff>
      <xdr:row>22</xdr:row>
      <xdr:rowOff>11220</xdr:rowOff>
    </xdr:to>
    <xdr:grpSp>
      <xdr:nvGrpSpPr>
        <xdr:cNvPr id="10264" name="Group 24"/>
        <xdr:cNvGrpSpPr>
          <a:grpSpLocks noChangeAspect="1"/>
        </xdr:cNvGrpSpPr>
      </xdr:nvGrpSpPr>
      <xdr:grpSpPr bwMode="auto">
        <a:xfrm>
          <a:off x="11220" y="7267049"/>
          <a:ext cx="1566774" cy="1126171"/>
          <a:chOff x="1" y="767"/>
          <a:chExt cx="122" cy="114"/>
        </a:xfrm>
      </xdr:grpSpPr>
      <xdr:sp macro="" textlink="">
        <xdr:nvSpPr>
          <xdr:cNvPr id="10261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0</xdr:col>
      <xdr:colOff>39269</xdr:colOff>
      <xdr:row>6</xdr:row>
      <xdr:rowOff>364638</xdr:rowOff>
    </xdr:from>
    <xdr:to>
      <xdr:col>0</xdr:col>
      <xdr:colOff>499274</xdr:colOff>
      <xdr:row>18</xdr:row>
      <xdr:rowOff>16829</xdr:rowOff>
    </xdr:to>
    <xdr:grpSp>
      <xdr:nvGrpSpPr>
        <xdr:cNvPr id="10320" name="Group 80"/>
        <xdr:cNvGrpSpPr>
          <a:grpSpLocks/>
        </xdr:cNvGrpSpPr>
      </xdr:nvGrpSpPr>
      <xdr:grpSpPr bwMode="auto">
        <a:xfrm>
          <a:off x="39269" y="2650638"/>
          <a:ext cx="460005" cy="4224191"/>
          <a:chOff x="4" y="278"/>
          <a:chExt cx="44" cy="444"/>
        </a:xfrm>
      </xdr:grpSpPr>
      <xdr:sp macro="" textlink="">
        <xdr:nvSpPr>
          <xdr:cNvPr id="10266" name="Oval 26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5" name="Text Box 25"/>
          <xdr:cNvSpPr txBox="1">
            <a:spLocks noChangeArrowheads="1"/>
          </xdr:cNvSpPr>
        </xdr:nvSpPr>
        <xdr:spPr bwMode="auto">
          <a:xfrm>
            <a:off x="14" y="2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K</a:t>
            </a:r>
          </a:p>
        </xdr:txBody>
      </xdr:sp>
      <xdr:sp macro="" textlink="">
        <xdr:nvSpPr>
          <xdr:cNvPr id="10267" name="Oval 27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8" name="Text Box 28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L</a:t>
            </a:r>
          </a:p>
        </xdr:txBody>
      </xdr:sp>
    </xdr:grpSp>
    <xdr:clientData/>
  </xdr:twoCellAnchor>
  <xdr:twoCellAnchor>
    <xdr:from>
      <xdr:col>22</xdr:col>
      <xdr:colOff>39269</xdr:colOff>
      <xdr:row>4</xdr:row>
      <xdr:rowOff>364638</xdr:rowOff>
    </xdr:from>
    <xdr:to>
      <xdr:col>22</xdr:col>
      <xdr:colOff>499274</xdr:colOff>
      <xdr:row>16</xdr:row>
      <xdr:rowOff>16829</xdr:rowOff>
    </xdr:to>
    <xdr:grpSp>
      <xdr:nvGrpSpPr>
        <xdr:cNvPr id="10276" name="Group 36"/>
        <xdr:cNvGrpSpPr>
          <a:grpSpLocks/>
        </xdr:cNvGrpSpPr>
      </xdr:nvGrpSpPr>
      <xdr:grpSpPr bwMode="auto">
        <a:xfrm>
          <a:off x="12002669" y="1888638"/>
          <a:ext cx="460005" cy="4224191"/>
          <a:chOff x="1241" y="198"/>
          <a:chExt cx="44" cy="444"/>
        </a:xfrm>
      </xdr:grpSpPr>
      <xdr:sp macro="" textlink="">
        <xdr:nvSpPr>
          <xdr:cNvPr id="10272" name="Oval 32"/>
          <xdr:cNvSpPr>
            <a:spLocks noChangeArrowheads="1"/>
          </xdr:cNvSpPr>
        </xdr:nvSpPr>
        <xdr:spPr bwMode="auto">
          <a:xfrm>
            <a:off x="1241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3" name="Text Box 33"/>
          <xdr:cNvSpPr txBox="1">
            <a:spLocks noChangeArrowheads="1"/>
          </xdr:cNvSpPr>
        </xdr:nvSpPr>
        <xdr:spPr bwMode="auto">
          <a:xfrm>
            <a:off x="1251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10274" name="Oval 34"/>
          <xdr:cNvSpPr>
            <a:spLocks noChangeArrowheads="1"/>
          </xdr:cNvSpPr>
        </xdr:nvSpPr>
        <xdr:spPr bwMode="auto">
          <a:xfrm>
            <a:off x="1241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5" name="Text Box 35"/>
          <xdr:cNvSpPr txBox="1">
            <a:spLocks noChangeArrowheads="1"/>
          </xdr:cNvSpPr>
        </xdr:nvSpPr>
        <xdr:spPr bwMode="auto">
          <a:xfrm>
            <a:off x="1251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</xdr:grpSp>
    <xdr:clientData/>
  </xdr:twoCellAnchor>
  <xdr:twoCellAnchor>
    <xdr:from>
      <xdr:col>20</xdr:col>
      <xdr:colOff>695617</xdr:colOff>
      <xdr:row>19</xdr:row>
      <xdr:rowOff>28049</xdr:rowOff>
    </xdr:from>
    <xdr:to>
      <xdr:col>23</xdr:col>
      <xdr:colOff>11220</xdr:colOff>
      <xdr:row>22</xdr:row>
      <xdr:rowOff>11220</xdr:rowOff>
    </xdr:to>
    <xdr:grpSp>
      <xdr:nvGrpSpPr>
        <xdr:cNvPr id="10283" name="Group 43"/>
        <xdr:cNvGrpSpPr>
          <a:grpSpLocks noChangeAspect="1"/>
        </xdr:cNvGrpSpPr>
      </xdr:nvGrpSpPr>
      <xdr:grpSpPr bwMode="auto">
        <a:xfrm>
          <a:off x="11046117" y="7267049"/>
          <a:ext cx="1423803" cy="1126171"/>
          <a:chOff x="1" y="767"/>
          <a:chExt cx="122" cy="114"/>
        </a:xfrm>
      </xdr:grpSpPr>
      <xdr:sp macro="" textlink="">
        <xdr:nvSpPr>
          <xdr:cNvPr id="10284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157075</xdr:colOff>
      <xdr:row>2</xdr:row>
      <xdr:rowOff>179514</xdr:rowOff>
    </xdr:from>
    <xdr:to>
      <xdr:col>0</xdr:col>
      <xdr:colOff>611470</xdr:colOff>
      <xdr:row>26</xdr:row>
      <xdr:rowOff>112196</xdr:rowOff>
    </xdr:to>
    <xdr:grpSp>
      <xdr:nvGrpSpPr>
        <xdr:cNvPr id="23606" name="Group 54"/>
        <xdr:cNvGrpSpPr>
          <a:grpSpLocks/>
        </xdr:cNvGrpSpPr>
      </xdr:nvGrpSpPr>
      <xdr:grpSpPr bwMode="auto">
        <a:xfrm>
          <a:off x="157075" y="839914"/>
          <a:ext cx="454395" cy="7552682"/>
          <a:chOff x="15" y="88"/>
          <a:chExt cx="44" cy="785"/>
        </a:xfrm>
      </xdr:grpSpPr>
      <xdr:sp macro="" textlink="">
        <xdr:nvSpPr>
          <xdr:cNvPr id="23553" name="Oval 1"/>
          <xdr:cNvSpPr>
            <a:spLocks noChangeArrowheads="1"/>
          </xdr:cNvSpPr>
        </xdr:nvSpPr>
        <xdr:spPr bwMode="auto">
          <a:xfrm>
            <a:off x="15" y="8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54" name="Text Box 2"/>
          <xdr:cNvSpPr txBox="1">
            <a:spLocks noChangeArrowheads="1"/>
          </xdr:cNvSpPr>
        </xdr:nvSpPr>
        <xdr:spPr bwMode="auto">
          <a:xfrm>
            <a:off x="25" y="9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I</a:t>
            </a:r>
          </a:p>
        </xdr:txBody>
      </xdr:sp>
      <xdr:sp macro="" textlink="">
        <xdr:nvSpPr>
          <xdr:cNvPr id="23555" name="Oval 3"/>
          <xdr:cNvSpPr>
            <a:spLocks noChangeArrowheads="1"/>
          </xdr:cNvSpPr>
        </xdr:nvSpPr>
        <xdr:spPr bwMode="auto">
          <a:xfrm>
            <a:off x="15" y="18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56" name="Text Box 4"/>
          <xdr:cNvSpPr txBox="1">
            <a:spLocks noChangeArrowheads="1"/>
          </xdr:cNvSpPr>
        </xdr:nvSpPr>
        <xdr:spPr bwMode="auto">
          <a:xfrm>
            <a:off x="25" y="19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J</a:t>
            </a:r>
          </a:p>
        </xdr:txBody>
      </xdr:sp>
      <xdr:sp macro="" textlink="">
        <xdr:nvSpPr>
          <xdr:cNvPr id="23557" name="Oval 5"/>
          <xdr:cNvSpPr>
            <a:spLocks noChangeArrowheads="1"/>
          </xdr:cNvSpPr>
        </xdr:nvSpPr>
        <xdr:spPr bwMode="auto">
          <a:xfrm>
            <a:off x="15" y="286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58" name="Text Box 6"/>
          <xdr:cNvSpPr txBox="1">
            <a:spLocks noChangeArrowheads="1"/>
          </xdr:cNvSpPr>
        </xdr:nvSpPr>
        <xdr:spPr bwMode="auto">
          <a:xfrm>
            <a:off x="25" y="293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K</a:t>
            </a:r>
          </a:p>
        </xdr:txBody>
      </xdr:sp>
      <xdr:sp macro="" textlink="">
        <xdr:nvSpPr>
          <xdr:cNvPr id="23559" name="Oval 7"/>
          <xdr:cNvSpPr>
            <a:spLocks noChangeArrowheads="1"/>
          </xdr:cNvSpPr>
        </xdr:nvSpPr>
        <xdr:spPr bwMode="auto">
          <a:xfrm>
            <a:off x="15" y="386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60" name="Text Box 8"/>
          <xdr:cNvSpPr txBox="1">
            <a:spLocks noChangeArrowheads="1"/>
          </xdr:cNvSpPr>
        </xdr:nvSpPr>
        <xdr:spPr bwMode="auto">
          <a:xfrm>
            <a:off x="25" y="393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L</a:t>
            </a:r>
          </a:p>
        </xdr:txBody>
      </xdr:sp>
      <xdr:sp macro="" textlink="">
        <xdr:nvSpPr>
          <xdr:cNvPr id="23561" name="Oval 9"/>
          <xdr:cNvSpPr>
            <a:spLocks noChangeArrowheads="1"/>
          </xdr:cNvSpPr>
        </xdr:nvSpPr>
        <xdr:spPr bwMode="auto">
          <a:xfrm>
            <a:off x="15" y="484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62" name="Text Box 10"/>
          <xdr:cNvSpPr txBox="1">
            <a:spLocks noChangeArrowheads="1"/>
          </xdr:cNvSpPr>
        </xdr:nvSpPr>
        <xdr:spPr bwMode="auto">
          <a:xfrm>
            <a:off x="21" y="491"/>
            <a:ext cx="29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M</a:t>
            </a:r>
          </a:p>
        </xdr:txBody>
      </xdr:sp>
      <xdr:sp macro="" textlink="">
        <xdr:nvSpPr>
          <xdr:cNvPr id="23563" name="Oval 11"/>
          <xdr:cNvSpPr>
            <a:spLocks noChangeArrowheads="1"/>
          </xdr:cNvSpPr>
        </xdr:nvSpPr>
        <xdr:spPr bwMode="auto">
          <a:xfrm>
            <a:off x="15" y="584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64" name="Text Box 12"/>
          <xdr:cNvSpPr txBox="1">
            <a:spLocks noChangeArrowheads="1"/>
          </xdr:cNvSpPr>
        </xdr:nvSpPr>
        <xdr:spPr bwMode="auto">
          <a:xfrm>
            <a:off x="24" y="591"/>
            <a:ext cx="26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N</a:t>
            </a:r>
          </a:p>
        </xdr:txBody>
      </xdr:sp>
      <xdr:sp macro="" textlink="">
        <xdr:nvSpPr>
          <xdr:cNvPr id="23565" name="Oval 13"/>
          <xdr:cNvSpPr>
            <a:spLocks noChangeArrowheads="1"/>
          </xdr:cNvSpPr>
        </xdr:nvSpPr>
        <xdr:spPr bwMode="auto">
          <a:xfrm>
            <a:off x="15" y="682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66" name="Text Box 14"/>
          <xdr:cNvSpPr txBox="1">
            <a:spLocks noChangeArrowheads="1"/>
          </xdr:cNvSpPr>
        </xdr:nvSpPr>
        <xdr:spPr bwMode="auto">
          <a:xfrm>
            <a:off x="23" y="689"/>
            <a:ext cx="27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O</a:t>
            </a:r>
          </a:p>
        </xdr:txBody>
      </xdr:sp>
      <xdr:sp macro="" textlink="">
        <xdr:nvSpPr>
          <xdr:cNvPr id="23567" name="Oval 15"/>
          <xdr:cNvSpPr>
            <a:spLocks noChangeArrowheads="1"/>
          </xdr:cNvSpPr>
        </xdr:nvSpPr>
        <xdr:spPr bwMode="auto">
          <a:xfrm>
            <a:off x="15" y="782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68" name="Text Box 16"/>
          <xdr:cNvSpPr txBox="1">
            <a:spLocks noChangeArrowheads="1"/>
          </xdr:cNvSpPr>
        </xdr:nvSpPr>
        <xdr:spPr bwMode="auto">
          <a:xfrm>
            <a:off x="25" y="789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P</a:t>
            </a:r>
          </a:p>
        </xdr:txBody>
      </xdr:sp>
      <xdr:sp macro="" textlink="">
        <xdr:nvSpPr>
          <xdr:cNvPr id="23569" name="Oval 17"/>
          <xdr:cNvSpPr>
            <a:spLocks noChangeArrowheads="1"/>
          </xdr:cNvSpPr>
        </xdr:nvSpPr>
        <xdr:spPr bwMode="auto">
          <a:xfrm>
            <a:off x="15" y="135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70" name="Text Box 18"/>
          <xdr:cNvSpPr txBox="1">
            <a:spLocks noChangeArrowheads="1"/>
          </xdr:cNvSpPr>
        </xdr:nvSpPr>
        <xdr:spPr bwMode="auto">
          <a:xfrm>
            <a:off x="22" y="144"/>
            <a:ext cx="31" cy="25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M</a:t>
            </a:r>
          </a:p>
        </xdr:txBody>
      </xdr:sp>
      <xdr:sp macro="" textlink="">
        <xdr:nvSpPr>
          <xdr:cNvPr id="23571" name="Oval 19"/>
          <xdr:cNvSpPr>
            <a:spLocks noChangeArrowheads="1"/>
          </xdr:cNvSpPr>
        </xdr:nvSpPr>
        <xdr:spPr bwMode="auto">
          <a:xfrm>
            <a:off x="15" y="235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72" name="Text Box 20"/>
          <xdr:cNvSpPr txBox="1">
            <a:spLocks noChangeArrowheads="1"/>
          </xdr:cNvSpPr>
        </xdr:nvSpPr>
        <xdr:spPr bwMode="auto">
          <a:xfrm>
            <a:off x="21" y="242"/>
            <a:ext cx="29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Q</a:t>
            </a:r>
          </a:p>
        </xdr:txBody>
      </xdr:sp>
      <xdr:sp macro="" textlink="">
        <xdr:nvSpPr>
          <xdr:cNvPr id="23573" name="Oval 21"/>
          <xdr:cNvSpPr>
            <a:spLocks noChangeArrowheads="1"/>
          </xdr:cNvSpPr>
        </xdr:nvSpPr>
        <xdr:spPr bwMode="auto">
          <a:xfrm>
            <a:off x="15" y="333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74" name="Text Box 22"/>
          <xdr:cNvSpPr txBox="1">
            <a:spLocks noChangeArrowheads="1"/>
          </xdr:cNvSpPr>
        </xdr:nvSpPr>
        <xdr:spPr bwMode="auto">
          <a:xfrm>
            <a:off x="25" y="340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L</a:t>
            </a:r>
          </a:p>
        </xdr:txBody>
      </xdr:sp>
      <xdr:sp macro="" textlink="">
        <xdr:nvSpPr>
          <xdr:cNvPr id="23575" name="Oval 23"/>
          <xdr:cNvSpPr>
            <a:spLocks noChangeArrowheads="1"/>
          </xdr:cNvSpPr>
        </xdr:nvSpPr>
        <xdr:spPr bwMode="auto">
          <a:xfrm>
            <a:off x="15" y="433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76" name="Text Box 24"/>
          <xdr:cNvSpPr txBox="1">
            <a:spLocks noChangeArrowheads="1"/>
          </xdr:cNvSpPr>
        </xdr:nvSpPr>
        <xdr:spPr bwMode="auto">
          <a:xfrm>
            <a:off x="25" y="440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P</a:t>
            </a:r>
          </a:p>
        </xdr:txBody>
      </xdr:sp>
      <xdr:sp macro="" textlink="">
        <xdr:nvSpPr>
          <xdr:cNvPr id="23577" name="Oval 25"/>
          <xdr:cNvSpPr>
            <a:spLocks noChangeArrowheads="1"/>
          </xdr:cNvSpPr>
        </xdr:nvSpPr>
        <xdr:spPr bwMode="auto">
          <a:xfrm>
            <a:off x="15" y="531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78" name="Text Box 26"/>
          <xdr:cNvSpPr txBox="1">
            <a:spLocks noChangeArrowheads="1"/>
          </xdr:cNvSpPr>
        </xdr:nvSpPr>
        <xdr:spPr bwMode="auto">
          <a:xfrm>
            <a:off x="21" y="538"/>
            <a:ext cx="29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O</a:t>
            </a:r>
          </a:p>
        </xdr:txBody>
      </xdr:sp>
      <xdr:sp macro="" textlink="">
        <xdr:nvSpPr>
          <xdr:cNvPr id="23579" name="Oval 27"/>
          <xdr:cNvSpPr>
            <a:spLocks noChangeArrowheads="1"/>
          </xdr:cNvSpPr>
        </xdr:nvSpPr>
        <xdr:spPr bwMode="auto">
          <a:xfrm>
            <a:off x="15" y="631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80" name="Text Box 28"/>
          <xdr:cNvSpPr txBox="1">
            <a:spLocks noChangeArrowheads="1"/>
          </xdr:cNvSpPr>
        </xdr:nvSpPr>
        <xdr:spPr bwMode="auto">
          <a:xfrm>
            <a:off x="25" y="638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K</a:t>
            </a:r>
          </a:p>
        </xdr:txBody>
      </xdr:sp>
      <xdr:sp macro="" textlink="">
        <xdr:nvSpPr>
          <xdr:cNvPr id="23581" name="Oval 29"/>
          <xdr:cNvSpPr>
            <a:spLocks noChangeArrowheads="1"/>
          </xdr:cNvSpPr>
        </xdr:nvSpPr>
        <xdr:spPr bwMode="auto">
          <a:xfrm>
            <a:off x="15" y="729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82" name="Text Box 30"/>
          <xdr:cNvSpPr txBox="1">
            <a:spLocks noChangeArrowheads="1"/>
          </xdr:cNvSpPr>
        </xdr:nvSpPr>
        <xdr:spPr bwMode="auto">
          <a:xfrm>
            <a:off x="25" y="736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R</a:t>
            </a:r>
          </a:p>
        </xdr:txBody>
      </xdr:sp>
      <xdr:sp macro="" textlink="">
        <xdr:nvSpPr>
          <xdr:cNvPr id="23583" name="Oval 31"/>
          <xdr:cNvSpPr>
            <a:spLocks noChangeArrowheads="1"/>
          </xdr:cNvSpPr>
        </xdr:nvSpPr>
        <xdr:spPr bwMode="auto">
          <a:xfrm>
            <a:off x="15" y="829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584" name="Text Box 32"/>
          <xdr:cNvSpPr txBox="1">
            <a:spLocks noChangeArrowheads="1"/>
          </xdr:cNvSpPr>
        </xdr:nvSpPr>
        <xdr:spPr bwMode="auto">
          <a:xfrm>
            <a:off x="23" y="836"/>
            <a:ext cx="27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N</a:t>
            </a:r>
          </a:p>
        </xdr:txBody>
      </xdr:sp>
    </xdr:grpSp>
    <xdr:clientData/>
  </xdr:twoCellAnchor>
  <xdr:twoCellAnchor editAs="oneCell">
    <xdr:from>
      <xdr:col>17</xdr:col>
      <xdr:colOff>510493</xdr:colOff>
      <xdr:row>9</xdr:row>
      <xdr:rowOff>112196</xdr:rowOff>
    </xdr:from>
    <xdr:to>
      <xdr:col>17</xdr:col>
      <xdr:colOff>1699774</xdr:colOff>
      <xdr:row>12</xdr:row>
      <xdr:rowOff>230002</xdr:rowOff>
    </xdr:to>
    <xdr:pic>
      <xdr:nvPicPr>
        <xdr:cNvPr id="23607" name="Picture 55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39416" y="2950763"/>
          <a:ext cx="1189281" cy="106025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532933</xdr:colOff>
      <xdr:row>16</xdr:row>
      <xdr:rowOff>78537</xdr:rowOff>
    </xdr:from>
    <xdr:to>
      <xdr:col>17</xdr:col>
      <xdr:colOff>1716604</xdr:colOff>
      <xdr:row>19</xdr:row>
      <xdr:rowOff>190734</xdr:rowOff>
    </xdr:to>
    <xdr:pic>
      <xdr:nvPicPr>
        <xdr:cNvPr id="23608" name="Picture 56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61855" y="5116152"/>
          <a:ext cx="1183671" cy="105464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39269</xdr:colOff>
      <xdr:row>58</xdr:row>
      <xdr:rowOff>151465</xdr:rowOff>
    </xdr:from>
    <xdr:to>
      <xdr:col>13</xdr:col>
      <xdr:colOff>1446923</xdr:colOff>
      <xdr:row>64</xdr:row>
      <xdr:rowOff>201953</xdr:rowOff>
    </xdr:to>
    <xdr:pic>
      <xdr:nvPicPr>
        <xdr:cNvPr id="9219" name="Picture 3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467" y="12178910"/>
          <a:ext cx="1531480" cy="1295868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39269</xdr:colOff>
      <xdr:row>58</xdr:row>
      <xdr:rowOff>162685</xdr:rowOff>
    </xdr:from>
    <xdr:to>
      <xdr:col>0</xdr:col>
      <xdr:colOff>1446923</xdr:colOff>
      <xdr:row>65</xdr:row>
      <xdr:rowOff>0</xdr:rowOff>
    </xdr:to>
    <xdr:pic>
      <xdr:nvPicPr>
        <xdr:cNvPr id="9221" name="Picture 5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69" y="12190130"/>
          <a:ext cx="1531479" cy="1290258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13</xdr:col>
      <xdr:colOff>39269</xdr:colOff>
      <xdr:row>0</xdr:row>
      <xdr:rowOff>0</xdr:rowOff>
    </xdr:from>
    <xdr:to>
      <xdr:col>13</xdr:col>
      <xdr:colOff>1446923</xdr:colOff>
      <xdr:row>6</xdr:row>
      <xdr:rowOff>44879</xdr:rowOff>
    </xdr:to>
    <xdr:pic>
      <xdr:nvPicPr>
        <xdr:cNvPr id="9226" name="Picture 10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467" y="0"/>
          <a:ext cx="1531480" cy="1279038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39269</xdr:colOff>
      <xdr:row>0</xdr:row>
      <xdr:rowOff>0</xdr:rowOff>
    </xdr:from>
    <xdr:to>
      <xdr:col>0</xdr:col>
      <xdr:colOff>1446923</xdr:colOff>
      <xdr:row>6</xdr:row>
      <xdr:rowOff>44879</xdr:rowOff>
    </xdr:to>
    <xdr:pic>
      <xdr:nvPicPr>
        <xdr:cNvPr id="9227" name="Picture 11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69" y="0"/>
          <a:ext cx="1531479" cy="1279038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1032206</xdr:colOff>
      <xdr:row>0</xdr:row>
      <xdr:rowOff>50488</xdr:rowOff>
    </xdr:from>
    <xdr:to>
      <xdr:col>22</xdr:col>
      <xdr:colOff>499274</xdr:colOff>
      <xdr:row>2</xdr:row>
      <xdr:rowOff>336589</xdr:rowOff>
    </xdr:to>
    <xdr:pic>
      <xdr:nvPicPr>
        <xdr:cNvPr id="4126" name="Picture 30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7936" y="50488"/>
          <a:ext cx="1222940" cy="104903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50488</xdr:colOff>
      <xdr:row>0</xdr:row>
      <xdr:rowOff>50488</xdr:rowOff>
    </xdr:from>
    <xdr:to>
      <xdr:col>1</xdr:col>
      <xdr:colOff>695617</xdr:colOff>
      <xdr:row>2</xdr:row>
      <xdr:rowOff>342199</xdr:rowOff>
    </xdr:to>
    <xdr:pic>
      <xdr:nvPicPr>
        <xdr:cNvPr id="4127" name="Picture 31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8" y="50488"/>
          <a:ext cx="1183672" cy="105464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11220</xdr:colOff>
      <xdr:row>19</xdr:row>
      <xdr:rowOff>28049</xdr:rowOff>
    </xdr:from>
    <xdr:to>
      <xdr:col>1</xdr:col>
      <xdr:colOff>1082694</xdr:colOff>
      <xdr:row>22</xdr:row>
      <xdr:rowOff>11220</xdr:rowOff>
    </xdr:to>
    <xdr:grpSp>
      <xdr:nvGrpSpPr>
        <xdr:cNvPr id="4133" name="Group 37"/>
        <xdr:cNvGrpSpPr>
          <a:grpSpLocks noChangeAspect="1"/>
        </xdr:cNvGrpSpPr>
      </xdr:nvGrpSpPr>
      <xdr:grpSpPr bwMode="auto">
        <a:xfrm>
          <a:off x="11220" y="7267049"/>
          <a:ext cx="1566774" cy="1126171"/>
          <a:chOff x="1" y="767"/>
          <a:chExt cx="122" cy="114"/>
        </a:xfrm>
      </xdr:grpSpPr>
      <xdr:sp macro="" textlink="">
        <xdr:nvSpPr>
          <xdr:cNvPr id="4130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0</xdr:col>
      <xdr:colOff>39269</xdr:colOff>
      <xdr:row>6</xdr:row>
      <xdr:rowOff>364638</xdr:rowOff>
    </xdr:from>
    <xdr:to>
      <xdr:col>0</xdr:col>
      <xdr:colOff>499274</xdr:colOff>
      <xdr:row>18</xdr:row>
      <xdr:rowOff>16829</xdr:rowOff>
    </xdr:to>
    <xdr:grpSp>
      <xdr:nvGrpSpPr>
        <xdr:cNvPr id="4186" name="Group 90"/>
        <xdr:cNvGrpSpPr>
          <a:grpSpLocks/>
        </xdr:cNvGrpSpPr>
      </xdr:nvGrpSpPr>
      <xdr:grpSpPr bwMode="auto">
        <a:xfrm>
          <a:off x="39269" y="2650638"/>
          <a:ext cx="460005" cy="4224191"/>
          <a:chOff x="4" y="278"/>
          <a:chExt cx="44" cy="444"/>
        </a:xfrm>
      </xdr:grpSpPr>
      <xdr:sp macro="" textlink="">
        <xdr:nvSpPr>
          <xdr:cNvPr id="4134" name="Oval 38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35" name="Text Box 39"/>
          <xdr:cNvSpPr txBox="1">
            <a:spLocks noChangeArrowheads="1"/>
          </xdr:cNvSpPr>
        </xdr:nvSpPr>
        <xdr:spPr bwMode="auto">
          <a:xfrm>
            <a:off x="11" y="285"/>
            <a:ext cx="28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M</a:t>
            </a:r>
          </a:p>
        </xdr:txBody>
      </xdr:sp>
      <xdr:sp macro="" textlink="">
        <xdr:nvSpPr>
          <xdr:cNvPr id="4136" name="Oval 40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37" name="Text Box 41"/>
          <xdr:cNvSpPr txBox="1">
            <a:spLocks noChangeArrowheads="1"/>
          </xdr:cNvSpPr>
        </xdr:nvSpPr>
        <xdr:spPr bwMode="auto">
          <a:xfrm>
            <a:off x="11" y="685"/>
            <a:ext cx="28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N</a:t>
            </a:r>
          </a:p>
        </xdr:txBody>
      </xdr:sp>
    </xdr:grpSp>
    <xdr:clientData/>
  </xdr:twoCellAnchor>
  <xdr:twoCellAnchor>
    <xdr:from>
      <xdr:col>22</xdr:col>
      <xdr:colOff>39269</xdr:colOff>
      <xdr:row>4</xdr:row>
      <xdr:rowOff>364638</xdr:rowOff>
    </xdr:from>
    <xdr:to>
      <xdr:col>22</xdr:col>
      <xdr:colOff>499274</xdr:colOff>
      <xdr:row>16</xdr:row>
      <xdr:rowOff>16829</xdr:rowOff>
    </xdr:to>
    <xdr:grpSp>
      <xdr:nvGrpSpPr>
        <xdr:cNvPr id="4146" name="Group 50"/>
        <xdr:cNvGrpSpPr>
          <a:grpSpLocks/>
        </xdr:cNvGrpSpPr>
      </xdr:nvGrpSpPr>
      <xdr:grpSpPr bwMode="auto">
        <a:xfrm>
          <a:off x="12002669" y="1888638"/>
          <a:ext cx="460005" cy="4224191"/>
          <a:chOff x="1241" y="198"/>
          <a:chExt cx="44" cy="444"/>
        </a:xfrm>
      </xdr:grpSpPr>
      <xdr:sp macro="" textlink="">
        <xdr:nvSpPr>
          <xdr:cNvPr id="4142" name="Oval 46"/>
          <xdr:cNvSpPr>
            <a:spLocks noChangeArrowheads="1"/>
          </xdr:cNvSpPr>
        </xdr:nvSpPr>
        <xdr:spPr bwMode="auto">
          <a:xfrm>
            <a:off x="1241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43" name="Text Box 47"/>
          <xdr:cNvSpPr txBox="1">
            <a:spLocks noChangeArrowheads="1"/>
          </xdr:cNvSpPr>
        </xdr:nvSpPr>
        <xdr:spPr bwMode="auto">
          <a:xfrm>
            <a:off x="1251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C</a:t>
            </a:r>
          </a:p>
        </xdr:txBody>
      </xdr:sp>
      <xdr:sp macro="" textlink="">
        <xdr:nvSpPr>
          <xdr:cNvPr id="4144" name="Oval 48"/>
          <xdr:cNvSpPr>
            <a:spLocks noChangeArrowheads="1"/>
          </xdr:cNvSpPr>
        </xdr:nvSpPr>
        <xdr:spPr bwMode="auto">
          <a:xfrm>
            <a:off x="1241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45" name="Text Box 49"/>
          <xdr:cNvSpPr txBox="1">
            <a:spLocks noChangeArrowheads="1"/>
          </xdr:cNvSpPr>
        </xdr:nvSpPr>
        <xdr:spPr bwMode="auto">
          <a:xfrm>
            <a:off x="1251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D</a:t>
            </a:r>
          </a:p>
        </xdr:txBody>
      </xdr:sp>
    </xdr:grpSp>
    <xdr:clientData/>
  </xdr:twoCellAnchor>
  <xdr:twoCellAnchor>
    <xdr:from>
      <xdr:col>20</xdr:col>
      <xdr:colOff>695617</xdr:colOff>
      <xdr:row>19</xdr:row>
      <xdr:rowOff>28049</xdr:rowOff>
    </xdr:from>
    <xdr:to>
      <xdr:col>23</xdr:col>
      <xdr:colOff>11220</xdr:colOff>
      <xdr:row>22</xdr:row>
      <xdr:rowOff>11220</xdr:rowOff>
    </xdr:to>
    <xdr:grpSp>
      <xdr:nvGrpSpPr>
        <xdr:cNvPr id="4155" name="Group 59"/>
        <xdr:cNvGrpSpPr>
          <a:grpSpLocks noChangeAspect="1"/>
        </xdr:cNvGrpSpPr>
      </xdr:nvGrpSpPr>
      <xdr:grpSpPr bwMode="auto">
        <a:xfrm>
          <a:off x="11046117" y="7267049"/>
          <a:ext cx="1423803" cy="1126171"/>
          <a:chOff x="1" y="767"/>
          <a:chExt cx="122" cy="114"/>
        </a:xfrm>
      </xdr:grpSpPr>
      <xdr:sp macro="" textlink="">
        <xdr:nvSpPr>
          <xdr:cNvPr id="4156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1032206</xdr:colOff>
      <xdr:row>0</xdr:row>
      <xdr:rowOff>50488</xdr:rowOff>
    </xdr:from>
    <xdr:to>
      <xdr:col>22</xdr:col>
      <xdr:colOff>499274</xdr:colOff>
      <xdr:row>2</xdr:row>
      <xdr:rowOff>336589</xdr:rowOff>
    </xdr:to>
    <xdr:pic>
      <xdr:nvPicPr>
        <xdr:cNvPr id="5149" name="Picture 29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7936" y="50488"/>
          <a:ext cx="1222940" cy="104903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50488</xdr:colOff>
      <xdr:row>0</xdr:row>
      <xdr:rowOff>50488</xdr:rowOff>
    </xdr:from>
    <xdr:to>
      <xdr:col>1</xdr:col>
      <xdr:colOff>695617</xdr:colOff>
      <xdr:row>2</xdr:row>
      <xdr:rowOff>342199</xdr:rowOff>
    </xdr:to>
    <xdr:pic>
      <xdr:nvPicPr>
        <xdr:cNvPr id="5150" name="Picture 30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8" y="50488"/>
          <a:ext cx="1183672" cy="105464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11220</xdr:colOff>
      <xdr:row>19</xdr:row>
      <xdr:rowOff>28049</xdr:rowOff>
    </xdr:from>
    <xdr:to>
      <xdr:col>1</xdr:col>
      <xdr:colOff>1082694</xdr:colOff>
      <xdr:row>22</xdr:row>
      <xdr:rowOff>11220</xdr:rowOff>
    </xdr:to>
    <xdr:grpSp>
      <xdr:nvGrpSpPr>
        <xdr:cNvPr id="5156" name="Group 36"/>
        <xdr:cNvGrpSpPr>
          <a:grpSpLocks noChangeAspect="1"/>
        </xdr:cNvGrpSpPr>
      </xdr:nvGrpSpPr>
      <xdr:grpSpPr bwMode="auto">
        <a:xfrm>
          <a:off x="11220" y="7267049"/>
          <a:ext cx="1566774" cy="1126171"/>
          <a:chOff x="1" y="767"/>
          <a:chExt cx="122" cy="114"/>
        </a:xfrm>
      </xdr:grpSpPr>
      <xdr:sp macro="" textlink="">
        <xdr:nvSpPr>
          <xdr:cNvPr id="5153" name="Rectangle 33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54" name="Text Box 34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55" name="Text Box 35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>
    <xdr:from>
      <xdr:col>0</xdr:col>
      <xdr:colOff>39269</xdr:colOff>
      <xdr:row>6</xdr:row>
      <xdr:rowOff>364638</xdr:rowOff>
    </xdr:from>
    <xdr:to>
      <xdr:col>0</xdr:col>
      <xdr:colOff>499274</xdr:colOff>
      <xdr:row>18</xdr:row>
      <xdr:rowOff>16829</xdr:rowOff>
    </xdr:to>
    <xdr:grpSp>
      <xdr:nvGrpSpPr>
        <xdr:cNvPr id="5203" name="Group 83"/>
        <xdr:cNvGrpSpPr>
          <a:grpSpLocks/>
        </xdr:cNvGrpSpPr>
      </xdr:nvGrpSpPr>
      <xdr:grpSpPr bwMode="auto">
        <a:xfrm>
          <a:off x="39269" y="2650638"/>
          <a:ext cx="460005" cy="4224191"/>
          <a:chOff x="4" y="278"/>
          <a:chExt cx="44" cy="444"/>
        </a:xfrm>
      </xdr:grpSpPr>
      <xdr:sp macro="" textlink="">
        <xdr:nvSpPr>
          <xdr:cNvPr id="5157" name="Oval 37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8" name="Text Box 38"/>
          <xdr:cNvSpPr txBox="1">
            <a:spLocks noChangeArrowheads="1"/>
          </xdr:cNvSpPr>
        </xdr:nvSpPr>
        <xdr:spPr bwMode="auto">
          <a:xfrm>
            <a:off x="10" y="287"/>
            <a:ext cx="30" cy="25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O</a:t>
            </a:r>
          </a:p>
        </xdr:txBody>
      </xdr:sp>
      <xdr:sp macro="" textlink="">
        <xdr:nvSpPr>
          <xdr:cNvPr id="5159" name="Oval 39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0" name="Text Box 40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P</a:t>
            </a:r>
          </a:p>
        </xdr:txBody>
      </xdr:sp>
    </xdr:grpSp>
    <xdr:clientData/>
  </xdr:twoCellAnchor>
  <xdr:twoCellAnchor>
    <xdr:from>
      <xdr:col>22</xdr:col>
      <xdr:colOff>61708</xdr:colOff>
      <xdr:row>4</xdr:row>
      <xdr:rowOff>364638</xdr:rowOff>
    </xdr:from>
    <xdr:to>
      <xdr:col>22</xdr:col>
      <xdr:colOff>516103</xdr:colOff>
      <xdr:row>16</xdr:row>
      <xdr:rowOff>16829</xdr:rowOff>
    </xdr:to>
    <xdr:grpSp>
      <xdr:nvGrpSpPr>
        <xdr:cNvPr id="5165" name="Group 45"/>
        <xdr:cNvGrpSpPr>
          <a:grpSpLocks/>
        </xdr:cNvGrpSpPr>
      </xdr:nvGrpSpPr>
      <xdr:grpSpPr bwMode="auto">
        <a:xfrm>
          <a:off x="12025108" y="1888638"/>
          <a:ext cx="435345" cy="4224191"/>
          <a:chOff x="1243" y="198"/>
          <a:chExt cx="44" cy="444"/>
        </a:xfrm>
      </xdr:grpSpPr>
      <xdr:sp macro="" textlink="">
        <xdr:nvSpPr>
          <xdr:cNvPr id="5161" name="Oval 41"/>
          <xdr:cNvSpPr>
            <a:spLocks noChangeArrowheads="1"/>
          </xdr:cNvSpPr>
        </xdr:nvSpPr>
        <xdr:spPr bwMode="auto">
          <a:xfrm>
            <a:off x="1243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2" name="Text Box 42"/>
          <xdr:cNvSpPr txBox="1">
            <a:spLocks noChangeArrowheads="1"/>
          </xdr:cNvSpPr>
        </xdr:nvSpPr>
        <xdr:spPr bwMode="auto">
          <a:xfrm>
            <a:off x="1253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E</a:t>
            </a:r>
          </a:p>
        </xdr:txBody>
      </xdr:sp>
      <xdr:sp macro="" textlink="">
        <xdr:nvSpPr>
          <xdr:cNvPr id="5163" name="Oval 43"/>
          <xdr:cNvSpPr>
            <a:spLocks noChangeArrowheads="1"/>
          </xdr:cNvSpPr>
        </xdr:nvSpPr>
        <xdr:spPr bwMode="auto">
          <a:xfrm>
            <a:off x="1243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4" name="Text Box 44"/>
          <xdr:cNvSpPr txBox="1">
            <a:spLocks noChangeArrowheads="1"/>
          </xdr:cNvSpPr>
        </xdr:nvSpPr>
        <xdr:spPr bwMode="auto">
          <a:xfrm>
            <a:off x="1253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F</a:t>
            </a:r>
          </a:p>
        </xdr:txBody>
      </xdr:sp>
    </xdr:grpSp>
    <xdr:clientData/>
  </xdr:twoCellAnchor>
  <xdr:twoCellAnchor>
    <xdr:from>
      <xdr:col>20</xdr:col>
      <xdr:colOff>695617</xdr:colOff>
      <xdr:row>19</xdr:row>
      <xdr:rowOff>28049</xdr:rowOff>
    </xdr:from>
    <xdr:to>
      <xdr:col>23</xdr:col>
      <xdr:colOff>11220</xdr:colOff>
      <xdr:row>22</xdr:row>
      <xdr:rowOff>11220</xdr:rowOff>
    </xdr:to>
    <xdr:grpSp>
      <xdr:nvGrpSpPr>
        <xdr:cNvPr id="5174" name="Group 54"/>
        <xdr:cNvGrpSpPr>
          <a:grpSpLocks noChangeAspect="1"/>
        </xdr:cNvGrpSpPr>
      </xdr:nvGrpSpPr>
      <xdr:grpSpPr bwMode="auto">
        <a:xfrm>
          <a:off x="11046117" y="7267049"/>
          <a:ext cx="1423803" cy="1126171"/>
          <a:chOff x="1" y="767"/>
          <a:chExt cx="122" cy="114"/>
        </a:xfrm>
      </xdr:grpSpPr>
      <xdr:sp macro="" textlink="">
        <xdr:nvSpPr>
          <xdr:cNvPr id="5175" name="Rectangle 5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76" name="Text Box 5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77" name="Text Box 5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1032206</xdr:colOff>
      <xdr:row>0</xdr:row>
      <xdr:rowOff>50488</xdr:rowOff>
    </xdr:from>
    <xdr:to>
      <xdr:col>22</xdr:col>
      <xdr:colOff>499274</xdr:colOff>
      <xdr:row>2</xdr:row>
      <xdr:rowOff>336589</xdr:rowOff>
    </xdr:to>
    <xdr:pic>
      <xdr:nvPicPr>
        <xdr:cNvPr id="11279" name="Picture 15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7936" y="50488"/>
          <a:ext cx="1222940" cy="104903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50488</xdr:colOff>
      <xdr:row>0</xdr:row>
      <xdr:rowOff>50488</xdr:rowOff>
    </xdr:from>
    <xdr:to>
      <xdr:col>1</xdr:col>
      <xdr:colOff>695617</xdr:colOff>
      <xdr:row>2</xdr:row>
      <xdr:rowOff>342199</xdr:rowOff>
    </xdr:to>
    <xdr:pic>
      <xdr:nvPicPr>
        <xdr:cNvPr id="11280" name="Picture 16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8" y="50488"/>
          <a:ext cx="1183672" cy="105464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11220</xdr:colOff>
      <xdr:row>19</xdr:row>
      <xdr:rowOff>28049</xdr:rowOff>
    </xdr:from>
    <xdr:to>
      <xdr:col>1</xdr:col>
      <xdr:colOff>1082694</xdr:colOff>
      <xdr:row>22</xdr:row>
      <xdr:rowOff>11220</xdr:rowOff>
    </xdr:to>
    <xdr:grpSp>
      <xdr:nvGrpSpPr>
        <xdr:cNvPr id="11286" name="Group 22"/>
        <xdr:cNvGrpSpPr>
          <a:grpSpLocks noChangeAspect="1"/>
        </xdr:cNvGrpSpPr>
      </xdr:nvGrpSpPr>
      <xdr:grpSpPr bwMode="auto">
        <a:xfrm>
          <a:off x="11220" y="7267049"/>
          <a:ext cx="1566774" cy="1126171"/>
          <a:chOff x="1" y="767"/>
          <a:chExt cx="122" cy="114"/>
        </a:xfrm>
      </xdr:grpSpPr>
      <xdr:sp macro="" textlink="">
        <xdr:nvSpPr>
          <xdr:cNvPr id="11283" name="Rectangle 19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84" name="Text Box 20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285" name="Text Box 21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>
    <xdr:from>
      <xdr:col>0</xdr:col>
      <xdr:colOff>33659</xdr:colOff>
      <xdr:row>6</xdr:row>
      <xdr:rowOff>336589</xdr:rowOff>
    </xdr:from>
    <xdr:to>
      <xdr:col>0</xdr:col>
      <xdr:colOff>499274</xdr:colOff>
      <xdr:row>18</xdr:row>
      <xdr:rowOff>16829</xdr:rowOff>
    </xdr:to>
    <xdr:grpSp>
      <xdr:nvGrpSpPr>
        <xdr:cNvPr id="11338" name="Group 74"/>
        <xdr:cNvGrpSpPr>
          <a:grpSpLocks/>
        </xdr:cNvGrpSpPr>
      </xdr:nvGrpSpPr>
      <xdr:grpSpPr bwMode="auto">
        <a:xfrm>
          <a:off x="33659" y="2622589"/>
          <a:ext cx="465615" cy="4252240"/>
          <a:chOff x="3" y="275"/>
          <a:chExt cx="45" cy="447"/>
        </a:xfrm>
      </xdr:grpSpPr>
      <xdr:sp macro="" textlink="">
        <xdr:nvSpPr>
          <xdr:cNvPr id="11295" name="Oval 31"/>
          <xdr:cNvSpPr>
            <a:spLocks noChangeArrowheads="1"/>
          </xdr:cNvSpPr>
        </xdr:nvSpPr>
        <xdr:spPr bwMode="auto">
          <a:xfrm>
            <a:off x="3" y="275"/>
            <a:ext cx="45" cy="47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96" name="Text Box 32"/>
          <xdr:cNvSpPr txBox="1">
            <a:spLocks noChangeArrowheads="1"/>
          </xdr:cNvSpPr>
        </xdr:nvSpPr>
        <xdr:spPr bwMode="auto">
          <a:xfrm>
            <a:off x="11" y="283"/>
            <a:ext cx="29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Q</a:t>
            </a:r>
          </a:p>
        </xdr:txBody>
      </xdr:sp>
      <xdr:sp macro="" textlink="">
        <xdr:nvSpPr>
          <xdr:cNvPr id="11297" name="Oval 33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98" name="Text Box 34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R</a:t>
            </a:r>
          </a:p>
        </xdr:txBody>
      </xdr:sp>
    </xdr:grpSp>
    <xdr:clientData/>
  </xdr:twoCellAnchor>
  <xdr:twoCellAnchor>
    <xdr:from>
      <xdr:col>22</xdr:col>
      <xdr:colOff>61708</xdr:colOff>
      <xdr:row>4</xdr:row>
      <xdr:rowOff>364638</xdr:rowOff>
    </xdr:from>
    <xdr:to>
      <xdr:col>22</xdr:col>
      <xdr:colOff>516103</xdr:colOff>
      <xdr:row>16</xdr:row>
      <xdr:rowOff>16829</xdr:rowOff>
    </xdr:to>
    <xdr:grpSp>
      <xdr:nvGrpSpPr>
        <xdr:cNvPr id="11303" name="Group 39"/>
        <xdr:cNvGrpSpPr>
          <a:grpSpLocks/>
        </xdr:cNvGrpSpPr>
      </xdr:nvGrpSpPr>
      <xdr:grpSpPr bwMode="auto">
        <a:xfrm>
          <a:off x="12025108" y="1888638"/>
          <a:ext cx="435345" cy="4224191"/>
          <a:chOff x="1243" y="198"/>
          <a:chExt cx="44" cy="444"/>
        </a:xfrm>
      </xdr:grpSpPr>
      <xdr:sp macro="" textlink="">
        <xdr:nvSpPr>
          <xdr:cNvPr id="11299" name="Oval 35"/>
          <xdr:cNvSpPr>
            <a:spLocks noChangeArrowheads="1"/>
          </xdr:cNvSpPr>
        </xdr:nvSpPr>
        <xdr:spPr bwMode="auto">
          <a:xfrm>
            <a:off x="1243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00" name="Text Box 36"/>
          <xdr:cNvSpPr txBox="1">
            <a:spLocks noChangeArrowheads="1"/>
          </xdr:cNvSpPr>
        </xdr:nvSpPr>
        <xdr:spPr bwMode="auto">
          <a:xfrm>
            <a:off x="1253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G</a:t>
            </a:r>
          </a:p>
        </xdr:txBody>
      </xdr:sp>
      <xdr:sp macro="" textlink="">
        <xdr:nvSpPr>
          <xdr:cNvPr id="11301" name="Oval 37"/>
          <xdr:cNvSpPr>
            <a:spLocks noChangeArrowheads="1"/>
          </xdr:cNvSpPr>
        </xdr:nvSpPr>
        <xdr:spPr bwMode="auto">
          <a:xfrm>
            <a:off x="1243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02" name="Text Box 38"/>
          <xdr:cNvSpPr txBox="1">
            <a:spLocks noChangeArrowheads="1"/>
          </xdr:cNvSpPr>
        </xdr:nvSpPr>
        <xdr:spPr bwMode="auto">
          <a:xfrm>
            <a:off x="1253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H</a:t>
            </a:r>
          </a:p>
        </xdr:txBody>
      </xdr:sp>
    </xdr:grpSp>
    <xdr:clientData/>
  </xdr:twoCellAnchor>
  <xdr:twoCellAnchor>
    <xdr:from>
      <xdr:col>20</xdr:col>
      <xdr:colOff>695617</xdr:colOff>
      <xdr:row>19</xdr:row>
      <xdr:rowOff>28049</xdr:rowOff>
    </xdr:from>
    <xdr:to>
      <xdr:col>23</xdr:col>
      <xdr:colOff>11220</xdr:colOff>
      <xdr:row>22</xdr:row>
      <xdr:rowOff>11220</xdr:rowOff>
    </xdr:to>
    <xdr:grpSp>
      <xdr:nvGrpSpPr>
        <xdr:cNvPr id="11308" name="Group 44"/>
        <xdr:cNvGrpSpPr>
          <a:grpSpLocks noChangeAspect="1"/>
        </xdr:cNvGrpSpPr>
      </xdr:nvGrpSpPr>
      <xdr:grpSpPr bwMode="auto">
        <a:xfrm>
          <a:off x="11046117" y="7267049"/>
          <a:ext cx="1423803" cy="1126171"/>
          <a:chOff x="1" y="767"/>
          <a:chExt cx="122" cy="114"/>
        </a:xfrm>
      </xdr:grpSpPr>
      <xdr:sp macro="" textlink="">
        <xdr:nvSpPr>
          <xdr:cNvPr id="11309" name="Rectangle 4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310" name="Text Box 4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311" name="Text Box 4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1032206</xdr:colOff>
      <xdr:row>0</xdr:row>
      <xdr:rowOff>50488</xdr:rowOff>
    </xdr:from>
    <xdr:to>
      <xdr:col>22</xdr:col>
      <xdr:colOff>499274</xdr:colOff>
      <xdr:row>2</xdr:row>
      <xdr:rowOff>336589</xdr:rowOff>
    </xdr:to>
    <xdr:pic>
      <xdr:nvPicPr>
        <xdr:cNvPr id="19457" name="Picture 1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7936" y="50488"/>
          <a:ext cx="1222940" cy="104903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50488</xdr:colOff>
      <xdr:row>0</xdr:row>
      <xdr:rowOff>50488</xdr:rowOff>
    </xdr:from>
    <xdr:to>
      <xdr:col>1</xdr:col>
      <xdr:colOff>695617</xdr:colOff>
      <xdr:row>2</xdr:row>
      <xdr:rowOff>342199</xdr:rowOff>
    </xdr:to>
    <xdr:pic>
      <xdr:nvPicPr>
        <xdr:cNvPr id="19458" name="Picture 2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8" y="50488"/>
          <a:ext cx="1183672" cy="105464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11220</xdr:colOff>
      <xdr:row>19</xdr:row>
      <xdr:rowOff>28049</xdr:rowOff>
    </xdr:from>
    <xdr:to>
      <xdr:col>1</xdr:col>
      <xdr:colOff>1082694</xdr:colOff>
      <xdr:row>22</xdr:row>
      <xdr:rowOff>11220</xdr:rowOff>
    </xdr:to>
    <xdr:grpSp>
      <xdr:nvGrpSpPr>
        <xdr:cNvPr id="19488" name="Group 32"/>
        <xdr:cNvGrpSpPr>
          <a:grpSpLocks/>
        </xdr:cNvGrpSpPr>
      </xdr:nvGrpSpPr>
      <xdr:grpSpPr bwMode="auto">
        <a:xfrm>
          <a:off x="11220" y="7267049"/>
          <a:ext cx="1566774" cy="1126171"/>
          <a:chOff x="1" y="763"/>
          <a:chExt cx="155" cy="118"/>
        </a:xfrm>
      </xdr:grpSpPr>
      <xdr:sp macro="" textlink="">
        <xdr:nvSpPr>
          <xdr:cNvPr id="19460" name="Rectangle 4"/>
          <xdr:cNvSpPr>
            <a:spLocks noChangeAspect="1" noChangeArrowheads="1"/>
          </xdr:cNvSpPr>
        </xdr:nvSpPr>
        <xdr:spPr bwMode="auto">
          <a:xfrm>
            <a:off x="1" y="763"/>
            <a:ext cx="155" cy="1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461" name="Text Box 5"/>
          <xdr:cNvSpPr txBox="1">
            <a:spLocks noChangeAspect="1" noChangeArrowheads="1"/>
          </xdr:cNvSpPr>
        </xdr:nvSpPr>
        <xdr:spPr bwMode="auto">
          <a:xfrm>
            <a:off x="6" y="767"/>
            <a:ext cx="145" cy="37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9462" name="Text Box 6"/>
          <xdr:cNvSpPr txBox="1">
            <a:spLocks noChangeAspect="1" noChangeArrowheads="1"/>
          </xdr:cNvSpPr>
        </xdr:nvSpPr>
        <xdr:spPr bwMode="auto">
          <a:xfrm>
            <a:off x="6" y="802"/>
            <a:ext cx="145" cy="75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5</a:t>
            </a:r>
          </a:p>
        </xdr:txBody>
      </xdr:sp>
    </xdr:grpSp>
    <xdr:clientData/>
  </xdr:twoCellAnchor>
  <xdr:twoCellAnchor>
    <xdr:from>
      <xdr:col>0</xdr:col>
      <xdr:colOff>39269</xdr:colOff>
      <xdr:row>6</xdr:row>
      <xdr:rowOff>364638</xdr:rowOff>
    </xdr:from>
    <xdr:to>
      <xdr:col>0</xdr:col>
      <xdr:colOff>499274</xdr:colOff>
      <xdr:row>18</xdr:row>
      <xdr:rowOff>16829</xdr:rowOff>
    </xdr:to>
    <xdr:grpSp>
      <xdr:nvGrpSpPr>
        <xdr:cNvPr id="19463" name="Group 7"/>
        <xdr:cNvGrpSpPr>
          <a:grpSpLocks/>
        </xdr:cNvGrpSpPr>
      </xdr:nvGrpSpPr>
      <xdr:grpSpPr bwMode="auto">
        <a:xfrm>
          <a:off x="39269" y="2650638"/>
          <a:ext cx="460005" cy="4224191"/>
          <a:chOff x="4" y="278"/>
          <a:chExt cx="44" cy="444"/>
        </a:xfrm>
      </xdr:grpSpPr>
      <xdr:sp macro="" textlink="">
        <xdr:nvSpPr>
          <xdr:cNvPr id="19464" name="Oval 8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65" name="Text Box 9"/>
          <xdr:cNvSpPr txBox="1">
            <a:spLocks noChangeArrowheads="1"/>
          </xdr:cNvSpPr>
        </xdr:nvSpPr>
        <xdr:spPr bwMode="auto">
          <a:xfrm>
            <a:off x="14" y="2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S</a:t>
            </a:r>
          </a:p>
        </xdr:txBody>
      </xdr:sp>
      <xdr:sp macro="" textlink="">
        <xdr:nvSpPr>
          <xdr:cNvPr id="19466" name="Oval 10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67" name="Text Box 11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T</a:t>
            </a:r>
          </a:p>
        </xdr:txBody>
      </xdr:sp>
    </xdr:grpSp>
    <xdr:clientData/>
  </xdr:twoCellAnchor>
  <xdr:twoCellAnchor>
    <xdr:from>
      <xdr:col>22</xdr:col>
      <xdr:colOff>39269</xdr:colOff>
      <xdr:row>4</xdr:row>
      <xdr:rowOff>364638</xdr:rowOff>
    </xdr:from>
    <xdr:to>
      <xdr:col>22</xdr:col>
      <xdr:colOff>499274</xdr:colOff>
      <xdr:row>16</xdr:row>
      <xdr:rowOff>16829</xdr:rowOff>
    </xdr:to>
    <xdr:grpSp>
      <xdr:nvGrpSpPr>
        <xdr:cNvPr id="19491" name="Group 35"/>
        <xdr:cNvGrpSpPr>
          <a:grpSpLocks/>
        </xdr:cNvGrpSpPr>
      </xdr:nvGrpSpPr>
      <xdr:grpSpPr bwMode="auto">
        <a:xfrm>
          <a:off x="12002669" y="1888638"/>
          <a:ext cx="460005" cy="4224191"/>
          <a:chOff x="1258" y="198"/>
          <a:chExt cx="44" cy="444"/>
        </a:xfrm>
      </xdr:grpSpPr>
      <xdr:sp macro="" textlink="">
        <xdr:nvSpPr>
          <xdr:cNvPr id="19469" name="Oval 13"/>
          <xdr:cNvSpPr>
            <a:spLocks noChangeArrowheads="1"/>
          </xdr:cNvSpPr>
        </xdr:nvSpPr>
        <xdr:spPr bwMode="auto">
          <a:xfrm>
            <a:off x="1258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70" name="Text Box 14"/>
          <xdr:cNvSpPr txBox="1">
            <a:spLocks noChangeArrowheads="1"/>
          </xdr:cNvSpPr>
        </xdr:nvSpPr>
        <xdr:spPr bwMode="auto">
          <a:xfrm>
            <a:off x="1268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I</a:t>
            </a:r>
          </a:p>
        </xdr:txBody>
      </xdr:sp>
      <xdr:sp macro="" textlink="">
        <xdr:nvSpPr>
          <xdr:cNvPr id="19471" name="Oval 15"/>
          <xdr:cNvSpPr>
            <a:spLocks noChangeArrowheads="1"/>
          </xdr:cNvSpPr>
        </xdr:nvSpPr>
        <xdr:spPr bwMode="auto">
          <a:xfrm>
            <a:off x="1258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72" name="Text Box 16"/>
          <xdr:cNvSpPr txBox="1">
            <a:spLocks noChangeArrowheads="1"/>
          </xdr:cNvSpPr>
        </xdr:nvSpPr>
        <xdr:spPr bwMode="auto">
          <a:xfrm>
            <a:off x="1268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J</a:t>
            </a:r>
          </a:p>
        </xdr:txBody>
      </xdr:sp>
    </xdr:grpSp>
    <xdr:clientData/>
  </xdr:twoCellAnchor>
  <xdr:twoCellAnchor>
    <xdr:from>
      <xdr:col>20</xdr:col>
      <xdr:colOff>695617</xdr:colOff>
      <xdr:row>19</xdr:row>
      <xdr:rowOff>28049</xdr:rowOff>
    </xdr:from>
    <xdr:to>
      <xdr:col>23</xdr:col>
      <xdr:colOff>11220</xdr:colOff>
      <xdr:row>22</xdr:row>
      <xdr:rowOff>11220</xdr:rowOff>
    </xdr:to>
    <xdr:grpSp>
      <xdr:nvGrpSpPr>
        <xdr:cNvPr id="19489" name="Group 33"/>
        <xdr:cNvGrpSpPr>
          <a:grpSpLocks/>
        </xdr:cNvGrpSpPr>
      </xdr:nvGrpSpPr>
      <xdr:grpSpPr bwMode="auto">
        <a:xfrm>
          <a:off x="11046117" y="7267049"/>
          <a:ext cx="1423803" cy="1126171"/>
          <a:chOff x="1152" y="763"/>
          <a:chExt cx="155" cy="118"/>
        </a:xfrm>
      </xdr:grpSpPr>
      <xdr:sp macro="" textlink="">
        <xdr:nvSpPr>
          <xdr:cNvPr id="19474" name="Rectangle 18"/>
          <xdr:cNvSpPr>
            <a:spLocks noChangeAspect="1" noChangeArrowheads="1"/>
          </xdr:cNvSpPr>
        </xdr:nvSpPr>
        <xdr:spPr bwMode="auto">
          <a:xfrm>
            <a:off x="1152" y="763"/>
            <a:ext cx="155" cy="1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475" name="Text Box 19"/>
          <xdr:cNvSpPr txBox="1">
            <a:spLocks noChangeAspect="1" noChangeArrowheads="1"/>
          </xdr:cNvSpPr>
        </xdr:nvSpPr>
        <xdr:spPr bwMode="auto">
          <a:xfrm>
            <a:off x="1157" y="767"/>
            <a:ext cx="145" cy="37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9476" name="Text Box 20"/>
          <xdr:cNvSpPr txBox="1">
            <a:spLocks noChangeAspect="1" noChangeArrowheads="1"/>
          </xdr:cNvSpPr>
        </xdr:nvSpPr>
        <xdr:spPr bwMode="auto">
          <a:xfrm>
            <a:off x="1157" y="802"/>
            <a:ext cx="145" cy="75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5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1032206</xdr:colOff>
      <xdr:row>0</xdr:row>
      <xdr:rowOff>50488</xdr:rowOff>
    </xdr:from>
    <xdr:to>
      <xdr:col>22</xdr:col>
      <xdr:colOff>499274</xdr:colOff>
      <xdr:row>2</xdr:row>
      <xdr:rowOff>336589</xdr:rowOff>
    </xdr:to>
    <xdr:pic>
      <xdr:nvPicPr>
        <xdr:cNvPr id="20481" name="Picture 1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7936" y="50488"/>
          <a:ext cx="1222940" cy="104903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50488</xdr:colOff>
      <xdr:row>0</xdr:row>
      <xdr:rowOff>50488</xdr:rowOff>
    </xdr:from>
    <xdr:to>
      <xdr:col>1</xdr:col>
      <xdr:colOff>695617</xdr:colOff>
      <xdr:row>2</xdr:row>
      <xdr:rowOff>342199</xdr:rowOff>
    </xdr:to>
    <xdr:pic>
      <xdr:nvPicPr>
        <xdr:cNvPr id="20482" name="Picture 2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8" y="50488"/>
          <a:ext cx="1183672" cy="105464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11220</xdr:colOff>
      <xdr:row>19</xdr:row>
      <xdr:rowOff>28049</xdr:rowOff>
    </xdr:from>
    <xdr:to>
      <xdr:col>1</xdr:col>
      <xdr:colOff>1082694</xdr:colOff>
      <xdr:row>22</xdr:row>
      <xdr:rowOff>11220</xdr:rowOff>
    </xdr:to>
    <xdr:grpSp>
      <xdr:nvGrpSpPr>
        <xdr:cNvPr id="20512" name="Group 32"/>
        <xdr:cNvGrpSpPr>
          <a:grpSpLocks/>
        </xdr:cNvGrpSpPr>
      </xdr:nvGrpSpPr>
      <xdr:grpSpPr bwMode="auto">
        <a:xfrm>
          <a:off x="11220" y="7267049"/>
          <a:ext cx="1566774" cy="1126171"/>
          <a:chOff x="1" y="763"/>
          <a:chExt cx="155" cy="118"/>
        </a:xfrm>
      </xdr:grpSpPr>
      <xdr:sp macro="" textlink="">
        <xdr:nvSpPr>
          <xdr:cNvPr id="20484" name="Rectangle 4"/>
          <xdr:cNvSpPr>
            <a:spLocks noChangeAspect="1" noChangeArrowheads="1"/>
          </xdr:cNvSpPr>
        </xdr:nvSpPr>
        <xdr:spPr bwMode="auto">
          <a:xfrm>
            <a:off x="1" y="763"/>
            <a:ext cx="155" cy="1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85" name="Text Box 5"/>
          <xdr:cNvSpPr txBox="1">
            <a:spLocks noChangeAspect="1" noChangeArrowheads="1"/>
          </xdr:cNvSpPr>
        </xdr:nvSpPr>
        <xdr:spPr bwMode="auto">
          <a:xfrm>
            <a:off x="6" y="767"/>
            <a:ext cx="145" cy="37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0486" name="Text Box 6"/>
          <xdr:cNvSpPr txBox="1">
            <a:spLocks noChangeAspect="1" noChangeArrowheads="1"/>
          </xdr:cNvSpPr>
        </xdr:nvSpPr>
        <xdr:spPr bwMode="auto">
          <a:xfrm>
            <a:off x="6" y="802"/>
            <a:ext cx="145" cy="75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6</a:t>
            </a:r>
          </a:p>
        </xdr:txBody>
      </xdr:sp>
    </xdr:grpSp>
    <xdr:clientData/>
  </xdr:twoCellAnchor>
  <xdr:twoCellAnchor>
    <xdr:from>
      <xdr:col>0</xdr:col>
      <xdr:colOff>39269</xdr:colOff>
      <xdr:row>6</xdr:row>
      <xdr:rowOff>364638</xdr:rowOff>
    </xdr:from>
    <xdr:to>
      <xdr:col>0</xdr:col>
      <xdr:colOff>499274</xdr:colOff>
      <xdr:row>18</xdr:row>
      <xdr:rowOff>16829</xdr:rowOff>
    </xdr:to>
    <xdr:grpSp>
      <xdr:nvGrpSpPr>
        <xdr:cNvPr id="20487" name="Group 7"/>
        <xdr:cNvGrpSpPr>
          <a:grpSpLocks/>
        </xdr:cNvGrpSpPr>
      </xdr:nvGrpSpPr>
      <xdr:grpSpPr bwMode="auto">
        <a:xfrm>
          <a:off x="39269" y="2650638"/>
          <a:ext cx="460005" cy="4224191"/>
          <a:chOff x="4" y="278"/>
          <a:chExt cx="44" cy="444"/>
        </a:xfrm>
      </xdr:grpSpPr>
      <xdr:sp macro="" textlink="">
        <xdr:nvSpPr>
          <xdr:cNvPr id="20488" name="Oval 8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489" name="Text Box 9"/>
          <xdr:cNvSpPr txBox="1">
            <a:spLocks noChangeArrowheads="1"/>
          </xdr:cNvSpPr>
        </xdr:nvSpPr>
        <xdr:spPr bwMode="auto">
          <a:xfrm>
            <a:off x="14" y="2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U</a:t>
            </a:r>
          </a:p>
        </xdr:txBody>
      </xdr:sp>
      <xdr:sp macro="" textlink="">
        <xdr:nvSpPr>
          <xdr:cNvPr id="20490" name="Oval 10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491" name="Text Box 11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V</a:t>
            </a:r>
          </a:p>
        </xdr:txBody>
      </xdr:sp>
    </xdr:grpSp>
    <xdr:clientData/>
  </xdr:twoCellAnchor>
  <xdr:twoCellAnchor>
    <xdr:from>
      <xdr:col>22</xdr:col>
      <xdr:colOff>39269</xdr:colOff>
      <xdr:row>4</xdr:row>
      <xdr:rowOff>364638</xdr:rowOff>
    </xdr:from>
    <xdr:to>
      <xdr:col>22</xdr:col>
      <xdr:colOff>499274</xdr:colOff>
      <xdr:row>16</xdr:row>
      <xdr:rowOff>16829</xdr:rowOff>
    </xdr:to>
    <xdr:grpSp>
      <xdr:nvGrpSpPr>
        <xdr:cNvPr id="20515" name="Group 35"/>
        <xdr:cNvGrpSpPr>
          <a:grpSpLocks/>
        </xdr:cNvGrpSpPr>
      </xdr:nvGrpSpPr>
      <xdr:grpSpPr bwMode="auto">
        <a:xfrm>
          <a:off x="12002669" y="1888638"/>
          <a:ext cx="460005" cy="4224191"/>
          <a:chOff x="1258" y="198"/>
          <a:chExt cx="44" cy="444"/>
        </a:xfrm>
      </xdr:grpSpPr>
      <xdr:sp macro="" textlink="">
        <xdr:nvSpPr>
          <xdr:cNvPr id="20493" name="Oval 13"/>
          <xdr:cNvSpPr>
            <a:spLocks noChangeArrowheads="1"/>
          </xdr:cNvSpPr>
        </xdr:nvSpPr>
        <xdr:spPr bwMode="auto">
          <a:xfrm>
            <a:off x="1258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494" name="Text Box 14"/>
          <xdr:cNvSpPr txBox="1">
            <a:spLocks noChangeArrowheads="1"/>
          </xdr:cNvSpPr>
        </xdr:nvSpPr>
        <xdr:spPr bwMode="auto">
          <a:xfrm>
            <a:off x="1268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K</a:t>
            </a:r>
          </a:p>
        </xdr:txBody>
      </xdr:sp>
      <xdr:sp macro="" textlink="">
        <xdr:nvSpPr>
          <xdr:cNvPr id="20495" name="Oval 15"/>
          <xdr:cNvSpPr>
            <a:spLocks noChangeArrowheads="1"/>
          </xdr:cNvSpPr>
        </xdr:nvSpPr>
        <xdr:spPr bwMode="auto">
          <a:xfrm>
            <a:off x="1258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496" name="Text Box 16"/>
          <xdr:cNvSpPr txBox="1">
            <a:spLocks noChangeArrowheads="1"/>
          </xdr:cNvSpPr>
        </xdr:nvSpPr>
        <xdr:spPr bwMode="auto">
          <a:xfrm>
            <a:off x="1268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L</a:t>
            </a:r>
          </a:p>
        </xdr:txBody>
      </xdr:sp>
    </xdr:grpSp>
    <xdr:clientData/>
  </xdr:twoCellAnchor>
  <xdr:twoCellAnchor>
    <xdr:from>
      <xdr:col>20</xdr:col>
      <xdr:colOff>695617</xdr:colOff>
      <xdr:row>19</xdr:row>
      <xdr:rowOff>28049</xdr:rowOff>
    </xdr:from>
    <xdr:to>
      <xdr:col>23</xdr:col>
      <xdr:colOff>11220</xdr:colOff>
      <xdr:row>22</xdr:row>
      <xdr:rowOff>11220</xdr:rowOff>
    </xdr:to>
    <xdr:grpSp>
      <xdr:nvGrpSpPr>
        <xdr:cNvPr id="20516" name="Group 36"/>
        <xdr:cNvGrpSpPr>
          <a:grpSpLocks/>
        </xdr:cNvGrpSpPr>
      </xdr:nvGrpSpPr>
      <xdr:grpSpPr bwMode="auto">
        <a:xfrm>
          <a:off x="11046117" y="7267049"/>
          <a:ext cx="1423803" cy="1126171"/>
          <a:chOff x="1152" y="763"/>
          <a:chExt cx="155" cy="118"/>
        </a:xfrm>
      </xdr:grpSpPr>
      <xdr:sp macro="" textlink="">
        <xdr:nvSpPr>
          <xdr:cNvPr id="20498" name="Rectangle 18"/>
          <xdr:cNvSpPr>
            <a:spLocks noChangeAspect="1" noChangeArrowheads="1"/>
          </xdr:cNvSpPr>
        </xdr:nvSpPr>
        <xdr:spPr bwMode="auto">
          <a:xfrm>
            <a:off x="1152" y="763"/>
            <a:ext cx="155" cy="1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20513" name="Group 33"/>
          <xdr:cNvGrpSpPr>
            <a:grpSpLocks/>
          </xdr:cNvGrpSpPr>
        </xdr:nvGrpSpPr>
        <xdr:grpSpPr bwMode="auto">
          <a:xfrm>
            <a:off x="1157" y="767"/>
            <a:ext cx="145" cy="110"/>
            <a:chOff x="1157" y="767"/>
            <a:chExt cx="145" cy="110"/>
          </a:xfrm>
        </xdr:grpSpPr>
        <xdr:sp macro="" textlink="">
          <xdr:nvSpPr>
            <xdr:cNvPr id="20499" name="Text Box 19"/>
            <xdr:cNvSpPr txBox="1">
              <a:spLocks noChangeAspect="1" noChangeArrowheads="1"/>
            </xdr:cNvSpPr>
          </xdr:nvSpPr>
          <xdr:spPr bwMode="auto">
            <a:xfrm>
              <a:off x="1157" y="767"/>
              <a:ext cx="145" cy="37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64008" tIns="77724" rIns="64008" bIns="0" anchor="t" upright="1"/>
            <a:lstStyle/>
            <a:p>
              <a:pPr algn="ctr" rtl="0">
                <a:defRPr sz="1000"/>
              </a:pPr>
              <a:r>
                <a:rPr lang="fr-FR" sz="1600" b="0" i="0" u="none" strike="noStrike" baseline="0">
                  <a:solidFill>
                    <a:srgbClr val="FFFFFF"/>
                  </a:solidFill>
                  <a:latin typeface="Comic Sans MS"/>
                </a:rPr>
                <a:t>POULE</a:t>
              </a:r>
            </a:p>
          </xdr:txBody>
        </xdr:sp>
        <xdr:sp macro="" textlink="">
          <xdr:nvSpPr>
            <xdr:cNvPr id="20500" name="Text Box 20"/>
            <xdr:cNvSpPr txBox="1">
              <a:spLocks noChangeAspect="1" noChangeArrowheads="1"/>
            </xdr:cNvSpPr>
          </xdr:nvSpPr>
          <xdr:spPr bwMode="auto">
            <a:xfrm>
              <a:off x="1157" y="802"/>
              <a:ext cx="145" cy="75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28016" tIns="155448" rIns="128016" bIns="155448" anchor="ctr" upright="1"/>
            <a:lstStyle/>
            <a:p>
              <a:pPr algn="ctr" rtl="0">
                <a:defRPr sz="1000"/>
              </a:pPr>
              <a:r>
                <a:rPr lang="fr-FR" sz="3600" b="1" i="0" u="none" strike="noStrike" baseline="0">
                  <a:solidFill>
                    <a:srgbClr val="000000"/>
                  </a:solidFill>
                  <a:latin typeface="Comic Sans MS"/>
                </a:rPr>
                <a:t>6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1032206</xdr:colOff>
      <xdr:row>0</xdr:row>
      <xdr:rowOff>50488</xdr:rowOff>
    </xdr:from>
    <xdr:to>
      <xdr:col>22</xdr:col>
      <xdr:colOff>499274</xdr:colOff>
      <xdr:row>2</xdr:row>
      <xdr:rowOff>336589</xdr:rowOff>
    </xdr:to>
    <xdr:pic>
      <xdr:nvPicPr>
        <xdr:cNvPr id="21505" name="Picture 1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7936" y="50488"/>
          <a:ext cx="1222940" cy="104903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50488</xdr:colOff>
      <xdr:row>0</xdr:row>
      <xdr:rowOff>50488</xdr:rowOff>
    </xdr:from>
    <xdr:to>
      <xdr:col>1</xdr:col>
      <xdr:colOff>695617</xdr:colOff>
      <xdr:row>2</xdr:row>
      <xdr:rowOff>342199</xdr:rowOff>
    </xdr:to>
    <xdr:pic>
      <xdr:nvPicPr>
        <xdr:cNvPr id="21506" name="Picture 2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8" y="50488"/>
          <a:ext cx="1183672" cy="105464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11220</xdr:colOff>
      <xdr:row>19</xdr:row>
      <xdr:rowOff>28049</xdr:rowOff>
    </xdr:from>
    <xdr:to>
      <xdr:col>1</xdr:col>
      <xdr:colOff>1082694</xdr:colOff>
      <xdr:row>22</xdr:row>
      <xdr:rowOff>11220</xdr:rowOff>
    </xdr:to>
    <xdr:grpSp>
      <xdr:nvGrpSpPr>
        <xdr:cNvPr id="21536" name="Group 32"/>
        <xdr:cNvGrpSpPr>
          <a:grpSpLocks/>
        </xdr:cNvGrpSpPr>
      </xdr:nvGrpSpPr>
      <xdr:grpSpPr bwMode="auto">
        <a:xfrm>
          <a:off x="11220" y="7267049"/>
          <a:ext cx="1566774" cy="1126171"/>
          <a:chOff x="1" y="763"/>
          <a:chExt cx="155" cy="118"/>
        </a:xfrm>
      </xdr:grpSpPr>
      <xdr:sp macro="" textlink="">
        <xdr:nvSpPr>
          <xdr:cNvPr id="21508" name="Rectangle 4"/>
          <xdr:cNvSpPr>
            <a:spLocks noChangeAspect="1" noChangeArrowheads="1"/>
          </xdr:cNvSpPr>
        </xdr:nvSpPr>
        <xdr:spPr bwMode="auto">
          <a:xfrm>
            <a:off x="1" y="763"/>
            <a:ext cx="155" cy="1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09" name="Text Box 5"/>
          <xdr:cNvSpPr txBox="1">
            <a:spLocks noChangeAspect="1" noChangeArrowheads="1"/>
          </xdr:cNvSpPr>
        </xdr:nvSpPr>
        <xdr:spPr bwMode="auto">
          <a:xfrm>
            <a:off x="6" y="767"/>
            <a:ext cx="145" cy="37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1510" name="Text Box 6"/>
          <xdr:cNvSpPr txBox="1">
            <a:spLocks noChangeAspect="1" noChangeArrowheads="1"/>
          </xdr:cNvSpPr>
        </xdr:nvSpPr>
        <xdr:spPr bwMode="auto">
          <a:xfrm>
            <a:off x="6" y="802"/>
            <a:ext cx="145" cy="75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7</a:t>
            </a:r>
          </a:p>
        </xdr:txBody>
      </xdr:sp>
    </xdr:grpSp>
    <xdr:clientData/>
  </xdr:twoCellAnchor>
  <xdr:twoCellAnchor>
    <xdr:from>
      <xdr:col>0</xdr:col>
      <xdr:colOff>39269</xdr:colOff>
      <xdr:row>6</xdr:row>
      <xdr:rowOff>364638</xdr:rowOff>
    </xdr:from>
    <xdr:to>
      <xdr:col>0</xdr:col>
      <xdr:colOff>499274</xdr:colOff>
      <xdr:row>18</xdr:row>
      <xdr:rowOff>16829</xdr:rowOff>
    </xdr:to>
    <xdr:grpSp>
      <xdr:nvGrpSpPr>
        <xdr:cNvPr id="21511" name="Group 7"/>
        <xdr:cNvGrpSpPr>
          <a:grpSpLocks/>
        </xdr:cNvGrpSpPr>
      </xdr:nvGrpSpPr>
      <xdr:grpSpPr bwMode="auto">
        <a:xfrm>
          <a:off x="39269" y="2650638"/>
          <a:ext cx="460005" cy="4224191"/>
          <a:chOff x="4" y="278"/>
          <a:chExt cx="44" cy="444"/>
        </a:xfrm>
      </xdr:grpSpPr>
      <xdr:sp macro="" textlink="">
        <xdr:nvSpPr>
          <xdr:cNvPr id="21512" name="Oval 8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13" name="Text Box 9"/>
          <xdr:cNvSpPr txBox="1">
            <a:spLocks noChangeArrowheads="1"/>
          </xdr:cNvSpPr>
        </xdr:nvSpPr>
        <xdr:spPr bwMode="auto">
          <a:xfrm>
            <a:off x="10" y="287"/>
            <a:ext cx="30" cy="25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W</a:t>
            </a:r>
          </a:p>
        </xdr:txBody>
      </xdr:sp>
      <xdr:sp macro="" textlink="">
        <xdr:nvSpPr>
          <xdr:cNvPr id="21514" name="Oval 10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15" name="Text Box 11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X</a:t>
            </a:r>
          </a:p>
        </xdr:txBody>
      </xdr:sp>
    </xdr:grpSp>
    <xdr:clientData/>
  </xdr:twoCellAnchor>
  <xdr:twoCellAnchor>
    <xdr:from>
      <xdr:col>22</xdr:col>
      <xdr:colOff>61708</xdr:colOff>
      <xdr:row>4</xdr:row>
      <xdr:rowOff>364638</xdr:rowOff>
    </xdr:from>
    <xdr:to>
      <xdr:col>22</xdr:col>
      <xdr:colOff>516103</xdr:colOff>
      <xdr:row>16</xdr:row>
      <xdr:rowOff>16829</xdr:rowOff>
    </xdr:to>
    <xdr:grpSp>
      <xdr:nvGrpSpPr>
        <xdr:cNvPr id="21539" name="Group 35"/>
        <xdr:cNvGrpSpPr>
          <a:grpSpLocks/>
        </xdr:cNvGrpSpPr>
      </xdr:nvGrpSpPr>
      <xdr:grpSpPr bwMode="auto">
        <a:xfrm>
          <a:off x="12025108" y="1888638"/>
          <a:ext cx="435345" cy="4224191"/>
          <a:chOff x="1260" y="198"/>
          <a:chExt cx="44" cy="444"/>
        </a:xfrm>
      </xdr:grpSpPr>
      <xdr:sp macro="" textlink="">
        <xdr:nvSpPr>
          <xdr:cNvPr id="21517" name="Oval 13"/>
          <xdr:cNvSpPr>
            <a:spLocks noChangeArrowheads="1"/>
          </xdr:cNvSpPr>
        </xdr:nvSpPr>
        <xdr:spPr bwMode="auto">
          <a:xfrm>
            <a:off x="1260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18" name="Text Box 14"/>
          <xdr:cNvSpPr txBox="1">
            <a:spLocks noChangeArrowheads="1"/>
          </xdr:cNvSpPr>
        </xdr:nvSpPr>
        <xdr:spPr bwMode="auto">
          <a:xfrm>
            <a:off x="1269" y="205"/>
            <a:ext cx="28" cy="28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M</a:t>
            </a:r>
          </a:p>
        </xdr:txBody>
      </xdr:sp>
      <xdr:sp macro="" textlink="">
        <xdr:nvSpPr>
          <xdr:cNvPr id="21519" name="Oval 15"/>
          <xdr:cNvSpPr>
            <a:spLocks noChangeArrowheads="1"/>
          </xdr:cNvSpPr>
        </xdr:nvSpPr>
        <xdr:spPr bwMode="auto">
          <a:xfrm>
            <a:off x="1260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20" name="Text Box 16"/>
          <xdr:cNvSpPr txBox="1">
            <a:spLocks noChangeArrowheads="1"/>
          </xdr:cNvSpPr>
        </xdr:nvSpPr>
        <xdr:spPr bwMode="auto">
          <a:xfrm>
            <a:off x="1270" y="607"/>
            <a:ext cx="26" cy="27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N</a:t>
            </a:r>
          </a:p>
        </xdr:txBody>
      </xdr:sp>
    </xdr:grpSp>
    <xdr:clientData/>
  </xdr:twoCellAnchor>
  <xdr:twoCellAnchor>
    <xdr:from>
      <xdr:col>20</xdr:col>
      <xdr:colOff>695617</xdr:colOff>
      <xdr:row>19</xdr:row>
      <xdr:rowOff>28049</xdr:rowOff>
    </xdr:from>
    <xdr:to>
      <xdr:col>23</xdr:col>
      <xdr:colOff>11220</xdr:colOff>
      <xdr:row>22</xdr:row>
      <xdr:rowOff>11220</xdr:rowOff>
    </xdr:to>
    <xdr:grpSp>
      <xdr:nvGrpSpPr>
        <xdr:cNvPr id="21537" name="Group 33"/>
        <xdr:cNvGrpSpPr>
          <a:grpSpLocks/>
        </xdr:cNvGrpSpPr>
      </xdr:nvGrpSpPr>
      <xdr:grpSpPr bwMode="auto">
        <a:xfrm>
          <a:off x="11046117" y="7267049"/>
          <a:ext cx="1423803" cy="1126171"/>
          <a:chOff x="1152" y="763"/>
          <a:chExt cx="155" cy="118"/>
        </a:xfrm>
      </xdr:grpSpPr>
      <xdr:sp macro="" textlink="">
        <xdr:nvSpPr>
          <xdr:cNvPr id="21522" name="Rectangle 18"/>
          <xdr:cNvSpPr>
            <a:spLocks noChangeAspect="1" noChangeArrowheads="1"/>
          </xdr:cNvSpPr>
        </xdr:nvSpPr>
        <xdr:spPr bwMode="auto">
          <a:xfrm>
            <a:off x="1152" y="763"/>
            <a:ext cx="155" cy="1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523" name="Text Box 19"/>
          <xdr:cNvSpPr txBox="1">
            <a:spLocks noChangeAspect="1" noChangeArrowheads="1"/>
          </xdr:cNvSpPr>
        </xdr:nvSpPr>
        <xdr:spPr bwMode="auto">
          <a:xfrm>
            <a:off x="1157" y="767"/>
            <a:ext cx="145" cy="37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1524" name="Text Box 20"/>
          <xdr:cNvSpPr txBox="1">
            <a:spLocks noChangeAspect="1" noChangeArrowheads="1"/>
          </xdr:cNvSpPr>
        </xdr:nvSpPr>
        <xdr:spPr bwMode="auto">
          <a:xfrm>
            <a:off x="1157" y="802"/>
            <a:ext cx="145" cy="75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7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1032206</xdr:colOff>
      <xdr:row>0</xdr:row>
      <xdr:rowOff>50488</xdr:rowOff>
    </xdr:from>
    <xdr:to>
      <xdr:col>22</xdr:col>
      <xdr:colOff>499274</xdr:colOff>
      <xdr:row>2</xdr:row>
      <xdr:rowOff>336589</xdr:rowOff>
    </xdr:to>
    <xdr:pic>
      <xdr:nvPicPr>
        <xdr:cNvPr id="22529" name="Picture 1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7936" y="50488"/>
          <a:ext cx="1222940" cy="104903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50488</xdr:colOff>
      <xdr:row>0</xdr:row>
      <xdr:rowOff>50488</xdr:rowOff>
    </xdr:from>
    <xdr:to>
      <xdr:col>1</xdr:col>
      <xdr:colOff>695617</xdr:colOff>
      <xdr:row>2</xdr:row>
      <xdr:rowOff>342199</xdr:rowOff>
    </xdr:to>
    <xdr:pic>
      <xdr:nvPicPr>
        <xdr:cNvPr id="22530" name="Picture 2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8" y="50488"/>
          <a:ext cx="1183672" cy="105464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11220</xdr:colOff>
      <xdr:row>19</xdr:row>
      <xdr:rowOff>28049</xdr:rowOff>
    </xdr:from>
    <xdr:to>
      <xdr:col>1</xdr:col>
      <xdr:colOff>1082694</xdr:colOff>
      <xdr:row>22</xdr:row>
      <xdr:rowOff>11220</xdr:rowOff>
    </xdr:to>
    <xdr:grpSp>
      <xdr:nvGrpSpPr>
        <xdr:cNvPr id="22561" name="Group 33"/>
        <xdr:cNvGrpSpPr>
          <a:grpSpLocks/>
        </xdr:cNvGrpSpPr>
      </xdr:nvGrpSpPr>
      <xdr:grpSpPr bwMode="auto">
        <a:xfrm>
          <a:off x="11220" y="7267049"/>
          <a:ext cx="1566774" cy="1126171"/>
          <a:chOff x="1" y="763"/>
          <a:chExt cx="155" cy="118"/>
        </a:xfrm>
      </xdr:grpSpPr>
      <xdr:sp macro="" textlink="">
        <xdr:nvSpPr>
          <xdr:cNvPr id="22532" name="Rectangle 4"/>
          <xdr:cNvSpPr>
            <a:spLocks noChangeAspect="1" noChangeArrowheads="1"/>
          </xdr:cNvSpPr>
        </xdr:nvSpPr>
        <xdr:spPr bwMode="auto">
          <a:xfrm>
            <a:off x="1" y="763"/>
            <a:ext cx="155" cy="1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33" name="Text Box 5"/>
          <xdr:cNvSpPr txBox="1">
            <a:spLocks noChangeAspect="1" noChangeArrowheads="1"/>
          </xdr:cNvSpPr>
        </xdr:nvSpPr>
        <xdr:spPr bwMode="auto">
          <a:xfrm>
            <a:off x="6" y="767"/>
            <a:ext cx="145" cy="37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2534" name="Text Box 6"/>
          <xdr:cNvSpPr txBox="1">
            <a:spLocks noChangeAspect="1" noChangeArrowheads="1"/>
          </xdr:cNvSpPr>
        </xdr:nvSpPr>
        <xdr:spPr bwMode="auto">
          <a:xfrm>
            <a:off x="6" y="802"/>
            <a:ext cx="145" cy="75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8</a:t>
            </a:r>
          </a:p>
        </xdr:txBody>
      </xdr:sp>
    </xdr:grpSp>
    <xdr:clientData/>
  </xdr:twoCellAnchor>
  <xdr:twoCellAnchor>
    <xdr:from>
      <xdr:col>0</xdr:col>
      <xdr:colOff>39269</xdr:colOff>
      <xdr:row>6</xdr:row>
      <xdr:rowOff>364638</xdr:rowOff>
    </xdr:from>
    <xdr:to>
      <xdr:col>0</xdr:col>
      <xdr:colOff>499274</xdr:colOff>
      <xdr:row>18</xdr:row>
      <xdr:rowOff>16829</xdr:rowOff>
    </xdr:to>
    <xdr:grpSp>
      <xdr:nvGrpSpPr>
        <xdr:cNvPr id="22535" name="Group 7"/>
        <xdr:cNvGrpSpPr>
          <a:grpSpLocks/>
        </xdr:cNvGrpSpPr>
      </xdr:nvGrpSpPr>
      <xdr:grpSpPr bwMode="auto">
        <a:xfrm>
          <a:off x="39269" y="2650638"/>
          <a:ext cx="460005" cy="4224191"/>
          <a:chOff x="4" y="278"/>
          <a:chExt cx="44" cy="444"/>
        </a:xfrm>
      </xdr:grpSpPr>
      <xdr:sp macro="" textlink="">
        <xdr:nvSpPr>
          <xdr:cNvPr id="22536" name="Oval 8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537" name="Text Box 9"/>
          <xdr:cNvSpPr txBox="1">
            <a:spLocks noChangeArrowheads="1"/>
          </xdr:cNvSpPr>
        </xdr:nvSpPr>
        <xdr:spPr bwMode="auto">
          <a:xfrm>
            <a:off x="14" y="2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22538" name="Oval 10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539" name="Text Box 11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  <xdr:twoCellAnchor>
    <xdr:from>
      <xdr:col>22</xdr:col>
      <xdr:colOff>61708</xdr:colOff>
      <xdr:row>4</xdr:row>
      <xdr:rowOff>364638</xdr:rowOff>
    </xdr:from>
    <xdr:to>
      <xdr:col>22</xdr:col>
      <xdr:colOff>516103</xdr:colOff>
      <xdr:row>16</xdr:row>
      <xdr:rowOff>16829</xdr:rowOff>
    </xdr:to>
    <xdr:grpSp>
      <xdr:nvGrpSpPr>
        <xdr:cNvPr id="22563" name="Group 35"/>
        <xdr:cNvGrpSpPr>
          <a:grpSpLocks/>
        </xdr:cNvGrpSpPr>
      </xdr:nvGrpSpPr>
      <xdr:grpSpPr bwMode="auto">
        <a:xfrm>
          <a:off x="12025108" y="1888638"/>
          <a:ext cx="435345" cy="4224191"/>
          <a:chOff x="1260" y="198"/>
          <a:chExt cx="44" cy="444"/>
        </a:xfrm>
      </xdr:grpSpPr>
      <xdr:sp macro="" textlink="">
        <xdr:nvSpPr>
          <xdr:cNvPr id="22541" name="Oval 13"/>
          <xdr:cNvSpPr>
            <a:spLocks noChangeArrowheads="1"/>
          </xdr:cNvSpPr>
        </xdr:nvSpPr>
        <xdr:spPr bwMode="auto">
          <a:xfrm>
            <a:off x="1260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542" name="Text Box 14"/>
          <xdr:cNvSpPr txBox="1">
            <a:spLocks noChangeArrowheads="1"/>
          </xdr:cNvSpPr>
        </xdr:nvSpPr>
        <xdr:spPr bwMode="auto">
          <a:xfrm>
            <a:off x="1269" y="205"/>
            <a:ext cx="26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O</a:t>
            </a:r>
          </a:p>
        </xdr:txBody>
      </xdr:sp>
      <xdr:sp macro="" textlink="">
        <xdr:nvSpPr>
          <xdr:cNvPr id="22543" name="Oval 15"/>
          <xdr:cNvSpPr>
            <a:spLocks noChangeArrowheads="1"/>
          </xdr:cNvSpPr>
        </xdr:nvSpPr>
        <xdr:spPr bwMode="auto">
          <a:xfrm>
            <a:off x="1260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544" name="Text Box 16"/>
          <xdr:cNvSpPr txBox="1">
            <a:spLocks noChangeArrowheads="1"/>
          </xdr:cNvSpPr>
        </xdr:nvSpPr>
        <xdr:spPr bwMode="auto">
          <a:xfrm>
            <a:off x="1270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P</a:t>
            </a:r>
          </a:p>
        </xdr:txBody>
      </xdr:sp>
    </xdr:grpSp>
    <xdr:clientData/>
  </xdr:twoCellAnchor>
  <xdr:twoCellAnchor>
    <xdr:from>
      <xdr:col>20</xdr:col>
      <xdr:colOff>695617</xdr:colOff>
      <xdr:row>19</xdr:row>
      <xdr:rowOff>28049</xdr:rowOff>
    </xdr:from>
    <xdr:to>
      <xdr:col>23</xdr:col>
      <xdr:colOff>11220</xdr:colOff>
      <xdr:row>22</xdr:row>
      <xdr:rowOff>11220</xdr:rowOff>
    </xdr:to>
    <xdr:grpSp>
      <xdr:nvGrpSpPr>
        <xdr:cNvPr id="22560" name="Group 32"/>
        <xdr:cNvGrpSpPr>
          <a:grpSpLocks/>
        </xdr:cNvGrpSpPr>
      </xdr:nvGrpSpPr>
      <xdr:grpSpPr bwMode="auto">
        <a:xfrm>
          <a:off x="11046117" y="7267049"/>
          <a:ext cx="1423803" cy="1126171"/>
          <a:chOff x="1152" y="763"/>
          <a:chExt cx="155" cy="118"/>
        </a:xfrm>
      </xdr:grpSpPr>
      <xdr:sp macro="" textlink="">
        <xdr:nvSpPr>
          <xdr:cNvPr id="22546" name="Rectangle 18"/>
          <xdr:cNvSpPr>
            <a:spLocks noChangeAspect="1" noChangeArrowheads="1"/>
          </xdr:cNvSpPr>
        </xdr:nvSpPr>
        <xdr:spPr bwMode="auto">
          <a:xfrm>
            <a:off x="1152" y="763"/>
            <a:ext cx="155" cy="1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47" name="Text Box 19"/>
          <xdr:cNvSpPr txBox="1">
            <a:spLocks noChangeAspect="1" noChangeArrowheads="1"/>
          </xdr:cNvSpPr>
        </xdr:nvSpPr>
        <xdr:spPr bwMode="auto">
          <a:xfrm>
            <a:off x="1157" y="767"/>
            <a:ext cx="145" cy="37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22548" name="Text Box 20"/>
          <xdr:cNvSpPr txBox="1">
            <a:spLocks noChangeAspect="1" noChangeArrowheads="1"/>
          </xdr:cNvSpPr>
        </xdr:nvSpPr>
        <xdr:spPr bwMode="auto">
          <a:xfrm>
            <a:off x="1157" y="802"/>
            <a:ext cx="145" cy="75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8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157075</xdr:colOff>
      <xdr:row>2</xdr:row>
      <xdr:rowOff>179514</xdr:rowOff>
    </xdr:from>
    <xdr:to>
      <xdr:col>0</xdr:col>
      <xdr:colOff>611470</xdr:colOff>
      <xdr:row>26</xdr:row>
      <xdr:rowOff>112196</xdr:rowOff>
    </xdr:to>
    <xdr:grpSp>
      <xdr:nvGrpSpPr>
        <xdr:cNvPr id="3275" name="Group 203"/>
        <xdr:cNvGrpSpPr>
          <a:grpSpLocks/>
        </xdr:cNvGrpSpPr>
      </xdr:nvGrpSpPr>
      <xdr:grpSpPr bwMode="auto">
        <a:xfrm>
          <a:off x="157075" y="839914"/>
          <a:ext cx="454395" cy="7552682"/>
          <a:chOff x="15" y="88"/>
          <a:chExt cx="44" cy="785"/>
        </a:xfrm>
      </xdr:grpSpPr>
      <xdr:sp macro="" textlink="">
        <xdr:nvSpPr>
          <xdr:cNvPr id="3168" name="Oval 96"/>
          <xdr:cNvSpPr>
            <a:spLocks noChangeArrowheads="1"/>
          </xdr:cNvSpPr>
        </xdr:nvSpPr>
        <xdr:spPr bwMode="auto">
          <a:xfrm>
            <a:off x="15" y="8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69" name="Text Box 97"/>
          <xdr:cNvSpPr txBox="1">
            <a:spLocks noChangeArrowheads="1"/>
          </xdr:cNvSpPr>
        </xdr:nvSpPr>
        <xdr:spPr bwMode="auto">
          <a:xfrm>
            <a:off x="25" y="9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3170" name="Oval 98"/>
          <xdr:cNvSpPr>
            <a:spLocks noChangeArrowheads="1"/>
          </xdr:cNvSpPr>
        </xdr:nvSpPr>
        <xdr:spPr bwMode="auto">
          <a:xfrm>
            <a:off x="15" y="18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71" name="Text Box 99"/>
          <xdr:cNvSpPr txBox="1">
            <a:spLocks noChangeArrowheads="1"/>
          </xdr:cNvSpPr>
        </xdr:nvSpPr>
        <xdr:spPr bwMode="auto">
          <a:xfrm>
            <a:off x="25" y="19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  <xdr:sp macro="" textlink="">
        <xdr:nvSpPr>
          <xdr:cNvPr id="3172" name="Oval 100"/>
          <xdr:cNvSpPr>
            <a:spLocks noChangeArrowheads="1"/>
          </xdr:cNvSpPr>
        </xdr:nvSpPr>
        <xdr:spPr bwMode="auto">
          <a:xfrm>
            <a:off x="15" y="286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73" name="Text Box 101"/>
          <xdr:cNvSpPr txBox="1">
            <a:spLocks noChangeArrowheads="1"/>
          </xdr:cNvSpPr>
        </xdr:nvSpPr>
        <xdr:spPr bwMode="auto">
          <a:xfrm>
            <a:off x="25" y="293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C</a:t>
            </a:r>
          </a:p>
        </xdr:txBody>
      </xdr:sp>
      <xdr:sp macro="" textlink="">
        <xdr:nvSpPr>
          <xdr:cNvPr id="3174" name="Oval 102"/>
          <xdr:cNvSpPr>
            <a:spLocks noChangeArrowheads="1"/>
          </xdr:cNvSpPr>
        </xdr:nvSpPr>
        <xdr:spPr bwMode="auto">
          <a:xfrm>
            <a:off x="15" y="386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75" name="Text Box 103"/>
          <xdr:cNvSpPr txBox="1">
            <a:spLocks noChangeArrowheads="1"/>
          </xdr:cNvSpPr>
        </xdr:nvSpPr>
        <xdr:spPr bwMode="auto">
          <a:xfrm>
            <a:off x="25" y="393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D</a:t>
            </a:r>
          </a:p>
        </xdr:txBody>
      </xdr:sp>
      <xdr:sp macro="" textlink="">
        <xdr:nvSpPr>
          <xdr:cNvPr id="3176" name="Oval 104"/>
          <xdr:cNvSpPr>
            <a:spLocks noChangeArrowheads="1"/>
          </xdr:cNvSpPr>
        </xdr:nvSpPr>
        <xdr:spPr bwMode="auto">
          <a:xfrm>
            <a:off x="15" y="484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77" name="Text Box 105"/>
          <xdr:cNvSpPr txBox="1">
            <a:spLocks noChangeArrowheads="1"/>
          </xdr:cNvSpPr>
        </xdr:nvSpPr>
        <xdr:spPr bwMode="auto">
          <a:xfrm>
            <a:off x="25" y="491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E</a:t>
            </a:r>
          </a:p>
        </xdr:txBody>
      </xdr:sp>
      <xdr:sp macro="" textlink="">
        <xdr:nvSpPr>
          <xdr:cNvPr id="3178" name="Oval 106"/>
          <xdr:cNvSpPr>
            <a:spLocks noChangeArrowheads="1"/>
          </xdr:cNvSpPr>
        </xdr:nvSpPr>
        <xdr:spPr bwMode="auto">
          <a:xfrm>
            <a:off x="15" y="584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79" name="Text Box 107"/>
          <xdr:cNvSpPr txBox="1">
            <a:spLocks noChangeArrowheads="1"/>
          </xdr:cNvSpPr>
        </xdr:nvSpPr>
        <xdr:spPr bwMode="auto">
          <a:xfrm>
            <a:off x="25" y="591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F</a:t>
            </a:r>
          </a:p>
        </xdr:txBody>
      </xdr:sp>
      <xdr:sp macro="" textlink="">
        <xdr:nvSpPr>
          <xdr:cNvPr id="3180" name="Oval 108"/>
          <xdr:cNvSpPr>
            <a:spLocks noChangeArrowheads="1"/>
          </xdr:cNvSpPr>
        </xdr:nvSpPr>
        <xdr:spPr bwMode="auto">
          <a:xfrm>
            <a:off x="15" y="682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81" name="Text Box 109"/>
          <xdr:cNvSpPr txBox="1">
            <a:spLocks noChangeArrowheads="1"/>
          </xdr:cNvSpPr>
        </xdr:nvSpPr>
        <xdr:spPr bwMode="auto">
          <a:xfrm>
            <a:off x="25" y="689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G</a:t>
            </a:r>
          </a:p>
        </xdr:txBody>
      </xdr:sp>
      <xdr:sp macro="" textlink="">
        <xdr:nvSpPr>
          <xdr:cNvPr id="3182" name="Oval 110"/>
          <xdr:cNvSpPr>
            <a:spLocks noChangeArrowheads="1"/>
          </xdr:cNvSpPr>
        </xdr:nvSpPr>
        <xdr:spPr bwMode="auto">
          <a:xfrm>
            <a:off x="15" y="782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83" name="Text Box 111"/>
          <xdr:cNvSpPr txBox="1">
            <a:spLocks noChangeArrowheads="1"/>
          </xdr:cNvSpPr>
        </xdr:nvSpPr>
        <xdr:spPr bwMode="auto">
          <a:xfrm>
            <a:off x="25" y="789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H</a:t>
            </a:r>
          </a:p>
        </xdr:txBody>
      </xdr:sp>
      <xdr:sp macro="" textlink="">
        <xdr:nvSpPr>
          <xdr:cNvPr id="3184" name="Oval 112"/>
          <xdr:cNvSpPr>
            <a:spLocks noChangeArrowheads="1"/>
          </xdr:cNvSpPr>
        </xdr:nvSpPr>
        <xdr:spPr bwMode="auto">
          <a:xfrm>
            <a:off x="15" y="135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85" name="Text Box 113"/>
          <xdr:cNvSpPr txBox="1">
            <a:spLocks noChangeArrowheads="1"/>
          </xdr:cNvSpPr>
        </xdr:nvSpPr>
        <xdr:spPr bwMode="auto">
          <a:xfrm>
            <a:off x="22" y="144"/>
            <a:ext cx="31" cy="25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W</a:t>
            </a:r>
          </a:p>
        </xdr:txBody>
      </xdr:sp>
      <xdr:sp macro="" textlink="">
        <xdr:nvSpPr>
          <xdr:cNvPr id="3186" name="Oval 114"/>
          <xdr:cNvSpPr>
            <a:spLocks noChangeArrowheads="1"/>
          </xdr:cNvSpPr>
        </xdr:nvSpPr>
        <xdr:spPr bwMode="auto">
          <a:xfrm>
            <a:off x="15" y="235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87" name="Text Box 115"/>
          <xdr:cNvSpPr txBox="1">
            <a:spLocks noChangeArrowheads="1"/>
          </xdr:cNvSpPr>
        </xdr:nvSpPr>
        <xdr:spPr bwMode="auto">
          <a:xfrm>
            <a:off x="25" y="242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S</a:t>
            </a:r>
          </a:p>
        </xdr:txBody>
      </xdr:sp>
      <xdr:sp macro="" textlink="">
        <xdr:nvSpPr>
          <xdr:cNvPr id="3192" name="Oval 120"/>
          <xdr:cNvSpPr>
            <a:spLocks noChangeArrowheads="1"/>
          </xdr:cNvSpPr>
        </xdr:nvSpPr>
        <xdr:spPr bwMode="auto">
          <a:xfrm>
            <a:off x="15" y="333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93" name="Text Box 121"/>
          <xdr:cNvSpPr txBox="1">
            <a:spLocks noChangeArrowheads="1"/>
          </xdr:cNvSpPr>
        </xdr:nvSpPr>
        <xdr:spPr bwMode="auto">
          <a:xfrm>
            <a:off x="25" y="340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  <xdr:sp macro="" textlink="">
        <xdr:nvSpPr>
          <xdr:cNvPr id="3194" name="Oval 122"/>
          <xdr:cNvSpPr>
            <a:spLocks noChangeArrowheads="1"/>
          </xdr:cNvSpPr>
        </xdr:nvSpPr>
        <xdr:spPr bwMode="auto">
          <a:xfrm>
            <a:off x="15" y="433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95" name="Text Box 123"/>
          <xdr:cNvSpPr txBox="1">
            <a:spLocks noChangeArrowheads="1"/>
          </xdr:cNvSpPr>
        </xdr:nvSpPr>
        <xdr:spPr bwMode="auto">
          <a:xfrm>
            <a:off x="25" y="440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V</a:t>
            </a:r>
          </a:p>
        </xdr:txBody>
      </xdr:sp>
      <xdr:sp macro="" textlink="">
        <xdr:nvSpPr>
          <xdr:cNvPr id="3196" name="Oval 124"/>
          <xdr:cNvSpPr>
            <a:spLocks noChangeArrowheads="1"/>
          </xdr:cNvSpPr>
        </xdr:nvSpPr>
        <xdr:spPr bwMode="auto">
          <a:xfrm>
            <a:off x="15" y="531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97" name="Text Box 125"/>
          <xdr:cNvSpPr txBox="1">
            <a:spLocks noChangeArrowheads="1"/>
          </xdr:cNvSpPr>
        </xdr:nvSpPr>
        <xdr:spPr bwMode="auto">
          <a:xfrm>
            <a:off x="25" y="538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U</a:t>
            </a:r>
          </a:p>
        </xdr:txBody>
      </xdr:sp>
      <xdr:sp macro="" textlink="">
        <xdr:nvSpPr>
          <xdr:cNvPr id="3198" name="Oval 126"/>
          <xdr:cNvSpPr>
            <a:spLocks noChangeArrowheads="1"/>
          </xdr:cNvSpPr>
        </xdr:nvSpPr>
        <xdr:spPr bwMode="auto">
          <a:xfrm>
            <a:off x="15" y="631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99" name="Text Box 127"/>
          <xdr:cNvSpPr txBox="1">
            <a:spLocks noChangeArrowheads="1"/>
          </xdr:cNvSpPr>
        </xdr:nvSpPr>
        <xdr:spPr bwMode="auto">
          <a:xfrm>
            <a:off x="25" y="638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3200" name="Oval 128"/>
          <xdr:cNvSpPr>
            <a:spLocks noChangeArrowheads="1"/>
          </xdr:cNvSpPr>
        </xdr:nvSpPr>
        <xdr:spPr bwMode="auto">
          <a:xfrm>
            <a:off x="15" y="729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01" name="Text Box 129"/>
          <xdr:cNvSpPr txBox="1">
            <a:spLocks noChangeArrowheads="1"/>
          </xdr:cNvSpPr>
        </xdr:nvSpPr>
        <xdr:spPr bwMode="auto">
          <a:xfrm>
            <a:off x="25" y="736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T</a:t>
            </a:r>
          </a:p>
        </xdr:txBody>
      </xdr:sp>
      <xdr:sp macro="" textlink="">
        <xdr:nvSpPr>
          <xdr:cNvPr id="3202" name="Oval 130"/>
          <xdr:cNvSpPr>
            <a:spLocks noChangeArrowheads="1"/>
          </xdr:cNvSpPr>
        </xdr:nvSpPr>
        <xdr:spPr bwMode="auto">
          <a:xfrm>
            <a:off x="15" y="829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03" name="Text Box 131"/>
          <xdr:cNvSpPr txBox="1">
            <a:spLocks noChangeArrowheads="1"/>
          </xdr:cNvSpPr>
        </xdr:nvSpPr>
        <xdr:spPr bwMode="auto">
          <a:xfrm>
            <a:off x="25" y="836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X</a:t>
            </a:r>
          </a:p>
        </xdr:txBody>
      </xdr:sp>
    </xdr:grpSp>
    <xdr:clientData/>
  </xdr:twoCellAnchor>
  <xdr:twoCellAnchor editAs="oneCell">
    <xdr:from>
      <xdr:col>17</xdr:col>
      <xdr:colOff>510493</xdr:colOff>
      <xdr:row>9</xdr:row>
      <xdr:rowOff>151465</xdr:rowOff>
    </xdr:from>
    <xdr:to>
      <xdr:col>17</xdr:col>
      <xdr:colOff>1699774</xdr:colOff>
      <xdr:row>12</xdr:row>
      <xdr:rowOff>269271</xdr:rowOff>
    </xdr:to>
    <xdr:pic>
      <xdr:nvPicPr>
        <xdr:cNvPr id="3276" name="Picture 204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39416" y="2990032"/>
          <a:ext cx="1189281" cy="106025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532933</xdr:colOff>
      <xdr:row>16</xdr:row>
      <xdr:rowOff>112196</xdr:rowOff>
    </xdr:from>
    <xdr:to>
      <xdr:col>17</xdr:col>
      <xdr:colOff>1716604</xdr:colOff>
      <xdr:row>19</xdr:row>
      <xdr:rowOff>230002</xdr:rowOff>
    </xdr:to>
    <xdr:pic>
      <xdr:nvPicPr>
        <xdr:cNvPr id="3277" name="Picture 205" descr="LOGO_FF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61855" y="5149811"/>
          <a:ext cx="1183671" cy="106025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D68"/>
  <sheetViews>
    <sheetView showGridLines="0" topLeftCell="A55" workbookViewId="0">
      <selection activeCell="A15" sqref="A15"/>
    </sheetView>
  </sheetViews>
  <sheetFormatPr baseColWidth="10" defaultColWidth="11.42578125" defaultRowHeight="12.75"/>
  <cols>
    <col min="1" max="1" width="5.7109375" style="8" bestFit="1" customWidth="1"/>
    <col min="2" max="16384" width="11.42578125" style="8"/>
  </cols>
  <sheetData>
    <row r="1" spans="1:4" ht="13.5" thickBot="1">
      <c r="A1" s="30" t="s">
        <v>17</v>
      </c>
      <c r="B1" s="23" t="s">
        <v>42</v>
      </c>
      <c r="C1" s="15" t="s">
        <v>43</v>
      </c>
      <c r="D1" s="16" t="s">
        <v>44</v>
      </c>
    </row>
    <row r="2" spans="1:4" ht="13.5" thickBot="1">
      <c r="A2" s="31">
        <v>1</v>
      </c>
      <c r="B2" s="24">
        <v>200</v>
      </c>
      <c r="C2" s="19">
        <v>142</v>
      </c>
      <c r="D2" s="20">
        <v>93</v>
      </c>
    </row>
    <row r="3" spans="1:4" ht="13.5" thickBot="1">
      <c r="A3" s="32">
        <v>2</v>
      </c>
      <c r="B3" s="25">
        <v>180</v>
      </c>
      <c r="C3" s="21">
        <v>125</v>
      </c>
      <c r="D3" s="22">
        <v>79</v>
      </c>
    </row>
    <row r="4" spans="1:4">
      <c r="A4" s="33">
        <v>3</v>
      </c>
      <c r="B4" s="26">
        <v>161</v>
      </c>
      <c r="C4" s="17">
        <v>109</v>
      </c>
      <c r="D4" s="18">
        <v>66</v>
      </c>
    </row>
    <row r="5" spans="1:4" ht="13.5" thickBot="1">
      <c r="A5" s="34">
        <v>4</v>
      </c>
      <c r="B5" s="27">
        <v>161</v>
      </c>
      <c r="C5" s="11">
        <v>109</v>
      </c>
      <c r="D5" s="12">
        <v>66</v>
      </c>
    </row>
    <row r="6" spans="1:4">
      <c r="A6" s="33">
        <v>5</v>
      </c>
      <c r="B6" s="26">
        <v>143</v>
      </c>
      <c r="C6" s="17">
        <v>94</v>
      </c>
      <c r="D6" s="18">
        <v>54</v>
      </c>
    </row>
    <row r="7" spans="1:4">
      <c r="A7" s="35">
        <v>6</v>
      </c>
      <c r="B7" s="28">
        <v>143</v>
      </c>
      <c r="C7" s="9">
        <v>94</v>
      </c>
      <c r="D7" s="10">
        <v>54</v>
      </c>
    </row>
    <row r="8" spans="1:4">
      <c r="A8" s="35">
        <v>7</v>
      </c>
      <c r="B8" s="28">
        <v>143</v>
      </c>
      <c r="C8" s="9">
        <v>94</v>
      </c>
      <c r="D8" s="10">
        <v>54</v>
      </c>
    </row>
    <row r="9" spans="1:4" ht="13.5" thickBot="1">
      <c r="A9" s="34">
        <v>8</v>
      </c>
      <c r="B9" s="27">
        <v>143</v>
      </c>
      <c r="C9" s="11">
        <v>94</v>
      </c>
      <c r="D9" s="12">
        <v>54</v>
      </c>
    </row>
    <row r="10" spans="1:4">
      <c r="A10" s="33">
        <v>9</v>
      </c>
      <c r="B10" s="26">
        <v>126</v>
      </c>
      <c r="C10" s="17">
        <v>80</v>
      </c>
      <c r="D10" s="18">
        <v>43</v>
      </c>
    </row>
    <row r="11" spans="1:4">
      <c r="A11" s="35">
        <v>10</v>
      </c>
      <c r="B11" s="28">
        <v>126</v>
      </c>
      <c r="C11" s="9">
        <v>80</v>
      </c>
      <c r="D11" s="10">
        <v>43</v>
      </c>
    </row>
    <row r="12" spans="1:4">
      <c r="A12" s="35">
        <v>11</v>
      </c>
      <c r="B12" s="28">
        <v>126</v>
      </c>
      <c r="C12" s="9">
        <v>80</v>
      </c>
      <c r="D12" s="10">
        <v>43</v>
      </c>
    </row>
    <row r="13" spans="1:4">
      <c r="A13" s="35">
        <v>12</v>
      </c>
      <c r="B13" s="28">
        <v>126</v>
      </c>
      <c r="C13" s="9">
        <v>80</v>
      </c>
      <c r="D13" s="10">
        <v>43</v>
      </c>
    </row>
    <row r="14" spans="1:4">
      <c r="A14" s="35">
        <v>13</v>
      </c>
      <c r="B14" s="28">
        <v>126</v>
      </c>
      <c r="C14" s="9">
        <v>80</v>
      </c>
      <c r="D14" s="10">
        <v>43</v>
      </c>
    </row>
    <row r="15" spans="1:4">
      <c r="A15" s="35">
        <v>14</v>
      </c>
      <c r="B15" s="28">
        <v>126</v>
      </c>
      <c r="C15" s="9">
        <v>80</v>
      </c>
      <c r="D15" s="10">
        <v>43</v>
      </c>
    </row>
    <row r="16" spans="1:4">
      <c r="A16" s="35">
        <v>15</v>
      </c>
      <c r="B16" s="28">
        <v>126</v>
      </c>
      <c r="C16" s="9">
        <v>80</v>
      </c>
      <c r="D16" s="10">
        <v>43</v>
      </c>
    </row>
    <row r="17" spans="1:4" ht="13.5" thickBot="1">
      <c r="A17" s="34">
        <v>16</v>
      </c>
      <c r="B17" s="27">
        <v>126</v>
      </c>
      <c r="C17" s="11">
        <v>80</v>
      </c>
      <c r="D17" s="12">
        <v>43</v>
      </c>
    </row>
    <row r="18" spans="1:4">
      <c r="A18" s="33">
        <v>17</v>
      </c>
      <c r="B18" s="26">
        <v>118</v>
      </c>
      <c r="C18" s="17">
        <v>74</v>
      </c>
      <c r="D18" s="18">
        <v>38</v>
      </c>
    </row>
    <row r="19" spans="1:4">
      <c r="A19" s="36">
        <v>18</v>
      </c>
      <c r="B19" s="29">
        <v>118</v>
      </c>
      <c r="C19" s="13">
        <v>74</v>
      </c>
      <c r="D19" s="14">
        <v>38</v>
      </c>
    </row>
    <row r="20" spans="1:4">
      <c r="A20" s="36">
        <v>19</v>
      </c>
      <c r="B20" s="29">
        <v>118</v>
      </c>
      <c r="C20" s="13">
        <v>74</v>
      </c>
      <c r="D20" s="14">
        <v>38</v>
      </c>
    </row>
    <row r="21" spans="1:4">
      <c r="A21" s="36">
        <v>20</v>
      </c>
      <c r="B21" s="29">
        <v>118</v>
      </c>
      <c r="C21" s="13">
        <v>74</v>
      </c>
      <c r="D21" s="14">
        <v>38</v>
      </c>
    </row>
    <row r="22" spans="1:4">
      <c r="A22" s="36">
        <v>21</v>
      </c>
      <c r="B22" s="29">
        <v>118</v>
      </c>
      <c r="C22" s="13">
        <v>74</v>
      </c>
      <c r="D22" s="14">
        <v>38</v>
      </c>
    </row>
    <row r="23" spans="1:4">
      <c r="A23" s="36">
        <v>22</v>
      </c>
      <c r="B23" s="29">
        <v>118</v>
      </c>
      <c r="C23" s="13">
        <v>74</v>
      </c>
      <c r="D23" s="14">
        <v>38</v>
      </c>
    </row>
    <row r="24" spans="1:4">
      <c r="A24" s="36">
        <v>23</v>
      </c>
      <c r="B24" s="29">
        <v>118</v>
      </c>
      <c r="C24" s="13">
        <v>74</v>
      </c>
      <c r="D24" s="14">
        <v>38</v>
      </c>
    </row>
    <row r="25" spans="1:4">
      <c r="A25" s="36">
        <v>24</v>
      </c>
      <c r="B25" s="29">
        <v>118</v>
      </c>
      <c r="C25" s="13">
        <v>74</v>
      </c>
      <c r="D25" s="14">
        <v>38</v>
      </c>
    </row>
    <row r="26" spans="1:4">
      <c r="A26" s="36">
        <v>25</v>
      </c>
      <c r="B26" s="29">
        <v>118</v>
      </c>
      <c r="C26" s="13">
        <v>74</v>
      </c>
      <c r="D26" s="14">
        <v>38</v>
      </c>
    </row>
    <row r="27" spans="1:4">
      <c r="A27" s="36">
        <v>26</v>
      </c>
      <c r="B27" s="29">
        <v>118</v>
      </c>
      <c r="C27" s="13">
        <v>74</v>
      </c>
      <c r="D27" s="14">
        <v>38</v>
      </c>
    </row>
    <row r="28" spans="1:4">
      <c r="A28" s="36">
        <v>27</v>
      </c>
      <c r="B28" s="29">
        <v>118</v>
      </c>
      <c r="C28" s="13">
        <v>74</v>
      </c>
      <c r="D28" s="14">
        <v>38</v>
      </c>
    </row>
    <row r="29" spans="1:4">
      <c r="A29" s="36">
        <v>28</v>
      </c>
      <c r="B29" s="29">
        <v>118</v>
      </c>
      <c r="C29" s="13">
        <v>74</v>
      </c>
      <c r="D29" s="14">
        <v>38</v>
      </c>
    </row>
    <row r="30" spans="1:4">
      <c r="A30" s="36">
        <v>29</v>
      </c>
      <c r="B30" s="29">
        <v>118</v>
      </c>
      <c r="C30" s="13">
        <v>74</v>
      </c>
      <c r="D30" s="14">
        <v>38</v>
      </c>
    </row>
    <row r="31" spans="1:4">
      <c r="A31" s="36">
        <v>30</v>
      </c>
      <c r="B31" s="29">
        <v>118</v>
      </c>
      <c r="C31" s="13">
        <v>74</v>
      </c>
      <c r="D31" s="14">
        <v>38</v>
      </c>
    </row>
    <row r="32" spans="1:4">
      <c r="A32" s="36">
        <v>31</v>
      </c>
      <c r="B32" s="29">
        <v>118</v>
      </c>
      <c r="C32" s="13">
        <v>74</v>
      </c>
      <c r="D32" s="14">
        <v>38</v>
      </c>
    </row>
    <row r="33" spans="1:4" ht="13.5" thickBot="1">
      <c r="A33" s="34">
        <v>32</v>
      </c>
      <c r="B33" s="27">
        <v>118</v>
      </c>
      <c r="C33" s="11">
        <v>74</v>
      </c>
      <c r="D33" s="12">
        <v>38</v>
      </c>
    </row>
    <row r="34" spans="1:4">
      <c r="A34" s="33">
        <v>33</v>
      </c>
      <c r="B34" s="26">
        <v>110</v>
      </c>
      <c r="C34" s="17">
        <v>67</v>
      </c>
      <c r="D34" s="18">
        <v>33</v>
      </c>
    </row>
    <row r="35" spans="1:4">
      <c r="A35" s="36">
        <v>34</v>
      </c>
      <c r="B35" s="28">
        <v>110</v>
      </c>
      <c r="C35" s="9">
        <v>67</v>
      </c>
      <c r="D35" s="10">
        <v>33</v>
      </c>
    </row>
    <row r="36" spans="1:4">
      <c r="A36" s="36">
        <v>35</v>
      </c>
      <c r="B36" s="28">
        <v>110</v>
      </c>
      <c r="C36" s="9">
        <v>67</v>
      </c>
      <c r="D36" s="10">
        <v>33</v>
      </c>
    </row>
    <row r="37" spans="1:4">
      <c r="A37" s="36">
        <v>36</v>
      </c>
      <c r="B37" s="28">
        <v>110</v>
      </c>
      <c r="C37" s="9">
        <v>67</v>
      </c>
      <c r="D37" s="10">
        <v>33</v>
      </c>
    </row>
    <row r="38" spans="1:4">
      <c r="A38" s="36">
        <v>37</v>
      </c>
      <c r="B38" s="28">
        <v>110</v>
      </c>
      <c r="C38" s="9">
        <v>67</v>
      </c>
      <c r="D38" s="10">
        <v>33</v>
      </c>
    </row>
    <row r="39" spans="1:4">
      <c r="A39" s="36">
        <v>38</v>
      </c>
      <c r="B39" s="28">
        <v>110</v>
      </c>
      <c r="C39" s="9">
        <v>67</v>
      </c>
      <c r="D39" s="10">
        <v>33</v>
      </c>
    </row>
    <row r="40" spans="1:4">
      <c r="A40" s="36">
        <v>39</v>
      </c>
      <c r="B40" s="28">
        <v>110</v>
      </c>
      <c r="C40" s="9">
        <v>67</v>
      </c>
      <c r="D40" s="10">
        <v>33</v>
      </c>
    </row>
    <row r="41" spans="1:4">
      <c r="A41" s="36">
        <v>40</v>
      </c>
      <c r="B41" s="28">
        <v>110</v>
      </c>
      <c r="C41" s="9">
        <v>67</v>
      </c>
      <c r="D41" s="10">
        <v>33</v>
      </c>
    </row>
    <row r="42" spans="1:4">
      <c r="A42" s="36">
        <v>41</v>
      </c>
      <c r="B42" s="28">
        <v>110</v>
      </c>
      <c r="C42" s="9">
        <v>67</v>
      </c>
      <c r="D42" s="10">
        <v>33</v>
      </c>
    </row>
    <row r="43" spans="1:4">
      <c r="A43" s="36">
        <v>42</v>
      </c>
      <c r="B43" s="28">
        <v>110</v>
      </c>
      <c r="C43" s="9">
        <v>67</v>
      </c>
      <c r="D43" s="10">
        <v>33</v>
      </c>
    </row>
    <row r="44" spans="1:4">
      <c r="A44" s="36">
        <v>43</v>
      </c>
      <c r="B44" s="28">
        <v>110</v>
      </c>
      <c r="C44" s="9">
        <v>67</v>
      </c>
      <c r="D44" s="10">
        <v>33</v>
      </c>
    </row>
    <row r="45" spans="1:4">
      <c r="A45" s="36">
        <v>44</v>
      </c>
      <c r="B45" s="28">
        <v>110</v>
      </c>
      <c r="C45" s="9">
        <v>67</v>
      </c>
      <c r="D45" s="10">
        <v>33</v>
      </c>
    </row>
    <row r="46" spans="1:4">
      <c r="A46" s="36">
        <v>45</v>
      </c>
      <c r="B46" s="28">
        <v>110</v>
      </c>
      <c r="C46" s="9">
        <v>67</v>
      </c>
      <c r="D46" s="10">
        <v>33</v>
      </c>
    </row>
    <row r="47" spans="1:4">
      <c r="A47" s="36">
        <v>46</v>
      </c>
      <c r="B47" s="28">
        <v>110</v>
      </c>
      <c r="C47" s="9">
        <v>67</v>
      </c>
      <c r="D47" s="10">
        <v>33</v>
      </c>
    </row>
    <row r="48" spans="1:4">
      <c r="A48" s="36">
        <v>47</v>
      </c>
      <c r="B48" s="28">
        <v>110</v>
      </c>
      <c r="C48" s="9">
        <v>67</v>
      </c>
      <c r="D48" s="10">
        <v>33</v>
      </c>
    </row>
    <row r="49" spans="1:4" ht="13.5" thickBot="1">
      <c r="A49" s="34">
        <v>48</v>
      </c>
      <c r="B49" s="27">
        <v>110</v>
      </c>
      <c r="C49" s="11">
        <v>67</v>
      </c>
      <c r="D49" s="12">
        <v>33</v>
      </c>
    </row>
    <row r="50" spans="1:4">
      <c r="A50" s="33">
        <v>49</v>
      </c>
      <c r="B50" s="26">
        <v>95</v>
      </c>
      <c r="C50" s="17">
        <v>55</v>
      </c>
      <c r="D50" s="18">
        <v>24</v>
      </c>
    </row>
    <row r="51" spans="1:4">
      <c r="A51" s="35">
        <v>50</v>
      </c>
      <c r="B51" s="28">
        <v>95</v>
      </c>
      <c r="C51" s="9">
        <v>55</v>
      </c>
      <c r="D51" s="10">
        <v>24</v>
      </c>
    </row>
    <row r="52" spans="1:4">
      <c r="A52" s="35">
        <v>51</v>
      </c>
      <c r="B52" s="28">
        <v>95</v>
      </c>
      <c r="C52" s="9">
        <v>55</v>
      </c>
      <c r="D52" s="10">
        <v>24</v>
      </c>
    </row>
    <row r="53" spans="1:4">
      <c r="A53" s="35">
        <v>52</v>
      </c>
      <c r="B53" s="28">
        <v>95</v>
      </c>
      <c r="C53" s="9">
        <v>55</v>
      </c>
      <c r="D53" s="10">
        <v>24</v>
      </c>
    </row>
    <row r="54" spans="1:4">
      <c r="A54" s="35">
        <v>53</v>
      </c>
      <c r="B54" s="28">
        <v>95</v>
      </c>
      <c r="C54" s="9">
        <v>55</v>
      </c>
      <c r="D54" s="10">
        <v>24</v>
      </c>
    </row>
    <row r="55" spans="1:4">
      <c r="A55" s="35">
        <v>54</v>
      </c>
      <c r="B55" s="28">
        <v>95</v>
      </c>
      <c r="C55" s="9">
        <v>55</v>
      </c>
      <c r="D55" s="10">
        <v>24</v>
      </c>
    </row>
    <row r="56" spans="1:4">
      <c r="A56" s="35">
        <v>55</v>
      </c>
      <c r="B56" s="28">
        <v>95</v>
      </c>
      <c r="C56" s="9">
        <v>55</v>
      </c>
      <c r="D56" s="10">
        <v>24</v>
      </c>
    </row>
    <row r="57" spans="1:4">
      <c r="A57" s="35">
        <v>56</v>
      </c>
      <c r="B57" s="28">
        <v>95</v>
      </c>
      <c r="C57" s="9">
        <v>55</v>
      </c>
      <c r="D57" s="10">
        <v>24</v>
      </c>
    </row>
    <row r="58" spans="1:4">
      <c r="A58" s="35">
        <v>57</v>
      </c>
      <c r="B58" s="28">
        <v>95</v>
      </c>
      <c r="C58" s="9">
        <v>55</v>
      </c>
      <c r="D58" s="10">
        <v>24</v>
      </c>
    </row>
    <row r="59" spans="1:4">
      <c r="A59" s="35">
        <v>58</v>
      </c>
      <c r="B59" s="28">
        <v>95</v>
      </c>
      <c r="C59" s="9">
        <v>55</v>
      </c>
      <c r="D59" s="10">
        <v>24</v>
      </c>
    </row>
    <row r="60" spans="1:4">
      <c r="A60" s="35">
        <v>59</v>
      </c>
      <c r="B60" s="28">
        <v>95</v>
      </c>
      <c r="C60" s="9">
        <v>55</v>
      </c>
      <c r="D60" s="10">
        <v>24</v>
      </c>
    </row>
    <row r="61" spans="1:4">
      <c r="A61" s="35">
        <v>60</v>
      </c>
      <c r="B61" s="28">
        <v>95</v>
      </c>
      <c r="C61" s="9">
        <v>55</v>
      </c>
      <c r="D61" s="10">
        <v>24</v>
      </c>
    </row>
    <row r="62" spans="1:4">
      <c r="A62" s="35">
        <v>61</v>
      </c>
      <c r="B62" s="28">
        <v>95</v>
      </c>
      <c r="C62" s="9">
        <v>55</v>
      </c>
      <c r="D62" s="10">
        <v>24</v>
      </c>
    </row>
    <row r="63" spans="1:4">
      <c r="A63" s="35">
        <v>62</v>
      </c>
      <c r="B63" s="28">
        <v>95</v>
      </c>
      <c r="C63" s="9">
        <v>55</v>
      </c>
      <c r="D63" s="10">
        <v>24</v>
      </c>
    </row>
    <row r="64" spans="1:4">
      <c r="A64" s="35">
        <v>63</v>
      </c>
      <c r="B64" s="28">
        <v>95</v>
      </c>
      <c r="C64" s="9">
        <v>55</v>
      </c>
      <c r="D64" s="10">
        <v>24</v>
      </c>
    </row>
    <row r="65" spans="1:4" ht="13.5" thickBot="1">
      <c r="A65" s="34">
        <v>64</v>
      </c>
      <c r="B65" s="27">
        <v>95</v>
      </c>
      <c r="C65" s="11">
        <v>55</v>
      </c>
      <c r="D65" s="12">
        <v>24</v>
      </c>
    </row>
    <row r="66" spans="1:4" ht="13.5" thickBot="1">
      <c r="A66" s="34" t="s">
        <v>86</v>
      </c>
      <c r="B66" s="43">
        <v>-50</v>
      </c>
      <c r="C66" s="44">
        <v>-35</v>
      </c>
      <c r="D66" s="45">
        <v>-20</v>
      </c>
    </row>
    <row r="67" spans="1:4" ht="13.5" thickBot="1">
      <c r="A67" s="34" t="s">
        <v>87</v>
      </c>
      <c r="B67" s="43">
        <v>0</v>
      </c>
      <c r="C67" s="44">
        <v>0</v>
      </c>
      <c r="D67" s="45">
        <v>0</v>
      </c>
    </row>
    <row r="68" spans="1:4" ht="13.5" thickBot="1">
      <c r="A68" s="34" t="s">
        <v>56</v>
      </c>
      <c r="B68" s="74">
        <v>0</v>
      </c>
      <c r="C68" s="75">
        <v>0</v>
      </c>
      <c r="D68" s="76">
        <v>0</v>
      </c>
    </row>
  </sheetData>
  <sheetProtection password="C328"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T24"/>
  <sheetViews>
    <sheetView showGridLines="0" zoomScale="75" workbookViewId="0">
      <selection activeCell="E16" sqref="E16"/>
    </sheetView>
  </sheetViews>
  <sheetFormatPr baseColWidth="10" defaultColWidth="11.42578125" defaultRowHeight="14.1" customHeight="1"/>
  <cols>
    <col min="1" max="1" width="7.42578125" style="87" customWidth="1"/>
    <col min="2" max="2" width="18.7109375" style="87" customWidth="1"/>
    <col min="3" max="3" width="5.28515625" style="87" bestFit="1" customWidth="1"/>
    <col min="4" max="4" width="3.42578125" style="87" bestFit="1" customWidth="1"/>
    <col min="5" max="5" width="3" style="148" customWidth="1"/>
    <col min="6" max="6" width="18.7109375" style="149" customWidth="1"/>
    <col min="7" max="7" width="4.7109375" style="149" customWidth="1"/>
    <col min="8" max="8" width="3.42578125" style="149" customWidth="1"/>
    <col min="9" max="9" width="3" style="148" customWidth="1"/>
    <col min="10" max="10" width="18.7109375" style="149" customWidth="1"/>
    <col min="11" max="11" width="4.7109375" style="149" customWidth="1"/>
    <col min="12" max="12" width="4.140625" style="150" customWidth="1"/>
    <col min="13" max="13" width="18.7109375" style="149" customWidth="1"/>
    <col min="14" max="14" width="4.7109375" style="149" customWidth="1"/>
    <col min="15" max="15" width="3" style="148" customWidth="1"/>
    <col min="16" max="16" width="3.42578125" style="149" customWidth="1"/>
    <col min="17" max="17" width="18.7109375" style="149" customWidth="1"/>
    <col min="18" max="18" width="4.7109375" style="149" customWidth="1"/>
    <col min="19" max="19" width="3" style="148" customWidth="1"/>
    <col min="20" max="20" width="3.42578125" style="87" customWidth="1"/>
    <col min="21" max="21" width="18.7109375" style="87" customWidth="1"/>
    <col min="22" max="22" width="5.42578125" style="87" bestFit="1" customWidth="1"/>
    <col min="23" max="23" width="7.42578125" style="87" customWidth="1"/>
    <col min="24" max="24" width="4.7109375" style="87" customWidth="1"/>
    <col min="25" max="25" width="2.28515625" style="87" hidden="1" customWidth="1"/>
    <col min="26" max="26" width="18.7109375" style="87" hidden="1" customWidth="1"/>
    <col min="27" max="27" width="3.42578125" style="87" hidden="1" customWidth="1"/>
    <col min="28" max="28" width="18.7109375" style="88" hidden="1" customWidth="1"/>
    <col min="29" max="29" width="3" style="87" hidden="1" customWidth="1"/>
    <col min="30" max="30" width="2.85546875" style="87" hidden="1" customWidth="1"/>
    <col min="31" max="31" width="3" style="87" hidden="1" customWidth="1"/>
    <col min="32" max="32" width="2.85546875" style="87" hidden="1" customWidth="1"/>
    <col min="33" max="33" width="3" style="87" hidden="1" customWidth="1"/>
    <col min="34" max="34" width="2.85546875" style="87" hidden="1" customWidth="1"/>
    <col min="35" max="35" width="3" style="87" hidden="1" customWidth="1"/>
    <col min="36" max="36" width="2.85546875" style="87" hidden="1" customWidth="1"/>
    <col min="37" max="37" width="3" style="87" hidden="1" customWidth="1"/>
    <col min="38" max="38" width="2.85546875" style="87" hidden="1" customWidth="1"/>
    <col min="39" max="39" width="3" style="87" hidden="1" customWidth="1"/>
    <col min="40" max="40" width="2.85546875" style="87" hidden="1" customWidth="1"/>
    <col min="41" max="41" width="4.7109375" style="87" hidden="1" customWidth="1"/>
    <col min="42" max="42" width="3.42578125" style="87" hidden="1" customWidth="1"/>
    <col min="43" max="43" width="3.42578125" style="87" bestFit="1" customWidth="1"/>
    <col min="44" max="44" width="18.7109375" style="87" customWidth="1"/>
    <col min="45" max="45" width="4.7109375" style="87" customWidth="1"/>
    <col min="46" max="46" width="3.42578125" style="87" bestFit="1" customWidth="1"/>
    <col min="47" max="16384" width="11.42578125" style="87"/>
  </cols>
  <sheetData>
    <row r="1" spans="1:46" ht="30" customHeight="1" thickTop="1" thickBot="1">
      <c r="A1" s="82"/>
      <c r="B1" s="83"/>
      <c r="C1" s="83"/>
      <c r="D1" s="83"/>
      <c r="E1" s="84"/>
      <c r="F1" s="85"/>
      <c r="G1" s="85"/>
      <c r="H1" s="85"/>
      <c r="I1" s="84"/>
      <c r="J1" s="204" t="s">
        <v>79</v>
      </c>
      <c r="K1" s="204"/>
      <c r="L1" s="204"/>
      <c r="M1" s="204"/>
      <c r="N1" s="204"/>
      <c r="O1" s="204"/>
      <c r="P1" s="204"/>
      <c r="Q1" s="204"/>
      <c r="R1" s="204"/>
      <c r="S1" s="84"/>
      <c r="T1" s="83"/>
      <c r="U1" s="83"/>
      <c r="V1" s="83"/>
      <c r="W1" s="86"/>
    </row>
    <row r="2" spans="1:46" ht="30" customHeight="1">
      <c r="A2" s="89"/>
      <c r="E2" s="90"/>
      <c r="F2" s="91"/>
      <c r="G2" s="91"/>
      <c r="H2" s="91"/>
      <c r="I2" s="90"/>
      <c r="J2" s="92"/>
      <c r="K2" s="92"/>
      <c r="L2" s="92"/>
      <c r="M2" s="92"/>
      <c r="N2" s="92"/>
      <c r="O2" s="92"/>
      <c r="P2" s="92"/>
      <c r="Q2" s="92"/>
      <c r="R2" s="92"/>
      <c r="S2" s="90"/>
      <c r="T2" s="93"/>
      <c r="U2" s="93"/>
      <c r="V2" s="93"/>
      <c r="W2" s="94"/>
      <c r="AQ2" s="205" t="s">
        <v>36</v>
      </c>
      <c r="AR2" s="206"/>
      <c r="AS2" s="206"/>
      <c r="AT2" s="207"/>
    </row>
    <row r="3" spans="1:46" ht="30" customHeight="1" thickBot="1">
      <c r="A3" s="89"/>
      <c r="E3" s="90"/>
      <c r="F3" s="91"/>
      <c r="G3" s="91"/>
      <c r="H3" s="91"/>
      <c r="I3" s="90"/>
      <c r="J3" s="95"/>
      <c r="K3" s="91" t="s">
        <v>0</v>
      </c>
      <c r="L3" s="96">
        <v>7</v>
      </c>
      <c r="M3" s="71" t="str">
        <f>IF(IF(ISNA(VLOOKUP(L3,Inscrits!$A$2:$C$65,2,FALSE)),"",VLOOKUP(L3,Inscrits!$A$2:$C$65,2,FALSE))=0,"",IF(ISNA(VLOOKUP(L3,Inscrits!$A$2:$C$65,2,FALSE)),"",VLOOKUP(L3,Inscrits!$A$2:$C$65,2,FALSE)))</f>
        <v>KEBE MAMADOU</v>
      </c>
      <c r="N3" s="72" t="str">
        <f>IF(IF(ISNA(VLOOKUP(L3,Inscrits!$A$2:$C$65,3,FALSE)),"","("&amp;(VLOOKUP(L3,Inscrits!$A$2:$C$65,3,FALSE))&amp;")")="()","",IF(ISNA(VLOOKUP(L3,Inscrits!$A$2:$C$65,3,FALSE)),"","("&amp;(VLOOKUP(L3,Inscrits!$A$2:$C$65,3,FALSE))&amp;")"))</f>
        <v>(7)</v>
      </c>
      <c r="O3" s="97"/>
      <c r="P3" s="98"/>
      <c r="Q3" s="99" t="s">
        <v>1</v>
      </c>
      <c r="R3" s="91"/>
      <c r="S3" s="90"/>
      <c r="T3" s="93"/>
      <c r="U3" s="93"/>
      <c r="V3" s="93"/>
      <c r="W3" s="94"/>
      <c r="AC3" s="100" t="s">
        <v>2</v>
      </c>
      <c r="AD3" s="100" t="s">
        <v>3</v>
      </c>
      <c r="AE3" s="100" t="s">
        <v>2</v>
      </c>
      <c r="AF3" s="100" t="s">
        <v>3</v>
      </c>
      <c r="AG3" s="100" t="s">
        <v>2</v>
      </c>
      <c r="AH3" s="100" t="s">
        <v>3</v>
      </c>
      <c r="AI3" s="100" t="s">
        <v>2</v>
      </c>
      <c r="AJ3" s="100" t="s">
        <v>3</v>
      </c>
      <c r="AK3" s="100" t="s">
        <v>2</v>
      </c>
      <c r="AL3" s="100" t="s">
        <v>3</v>
      </c>
      <c r="AM3" s="100" t="s">
        <v>2</v>
      </c>
      <c r="AN3" s="100" t="s">
        <v>3</v>
      </c>
      <c r="AO3" s="100" t="s">
        <v>4</v>
      </c>
      <c r="AQ3" s="101"/>
      <c r="AR3" s="102" t="s">
        <v>5</v>
      </c>
      <c r="AS3" s="103" t="s">
        <v>4</v>
      </c>
      <c r="AT3" s="104"/>
    </row>
    <row r="4" spans="1:46" ht="30" customHeight="1" thickTop="1">
      <c r="A4" s="89"/>
      <c r="E4" s="90"/>
      <c r="F4" s="91"/>
      <c r="G4" s="91"/>
      <c r="H4" s="105"/>
      <c r="I4" s="106" t="s">
        <v>49</v>
      </c>
      <c r="J4" s="71" t="str">
        <f>IF(OR(AND(O3="F",O5="F"),AND(O3="A",O5="A")),M5,IF(OR(O3="F",O3="A"),M3,IF(OR(O5="F",O5="A"),M5,IF(O3=O5,"",(IF(O3&lt;O5,M3,M5))))))</f>
        <v>Blanc 21</v>
      </c>
      <c r="K4" s="72" t="str">
        <f>IF(OR(AND(O3="F",O5="F"),AND(O3="A",O5="A")),N5,IF(OR(O3="F",O3="A"),N3,IF(OR(O5="F",O5="A"),N5,IF(O3=O5,"",(IF(O3&lt;O5,N3,N5))))))</f>
        <v>(NC)</v>
      </c>
      <c r="L4" s="96"/>
      <c r="M4" s="107" t="s">
        <v>100</v>
      </c>
      <c r="N4" s="108"/>
      <c r="O4" s="109"/>
      <c r="P4" s="110"/>
      <c r="Q4" s="71" t="str">
        <f>IF(OR(AND(O3="F",O5="F"),AND(O3="A",O5="A")),M3,IF(OR(O3="F",O3="A"),M5,IF(OR(O5="F",O5="A"),M3,IF(O3=O5,"",(IF(O3&gt;O5,M3,M5))))))</f>
        <v>KEBE MAMADOU</v>
      </c>
      <c r="R4" s="72" t="str">
        <f>IF(OR(AND(O3="F",O5="F"),AND(O3="A",O5="A")),N3,IF(OR(O3="F",O3="A"),N5,IF(OR(O5="F",O5="A"),N3,IF(O3=O5,"",(IF(O3&gt;O5,N3,N5))))))</f>
        <v>(7)</v>
      </c>
      <c r="S4" s="111"/>
      <c r="T4" s="112"/>
      <c r="U4" s="93"/>
      <c r="V4" s="93"/>
      <c r="W4" s="94"/>
      <c r="Y4" s="87">
        <v>1</v>
      </c>
      <c r="Z4" s="113" t="str">
        <f>IF(U6="","",IF(U6=Q4,Q4,Q8))</f>
        <v/>
      </c>
      <c r="AB4" s="114" t="str">
        <f>M3</f>
        <v>KEBE MAMADOU</v>
      </c>
      <c r="AC4" s="115" t="str">
        <f>IF(AB4=M3,IF(O5="F","",O3),0)</f>
        <v/>
      </c>
      <c r="AD4" s="115" t="str">
        <f>IF(AB4=M3,IF(O3="F","",O5),0)</f>
        <v>F</v>
      </c>
      <c r="AE4" s="116">
        <f>IF(AB4=Q4,IF(S8="F","",S4),0)</f>
        <v>0</v>
      </c>
      <c r="AF4" s="116">
        <f>IF(AB4=Q4,IF(S4="F","",S8),0)</f>
        <v>0</v>
      </c>
      <c r="AG4" s="115">
        <f>IF(AB4=J4,IF(I8="F","",I4),0)</f>
        <v>0</v>
      </c>
      <c r="AH4" s="115">
        <f>IF(AB4=J4,IF(I4="F","",I8),0)</f>
        <v>0</v>
      </c>
      <c r="AI4" s="116">
        <f>IF(AB4=F6,IF(E10="F","",E6),0)</f>
        <v>0</v>
      </c>
      <c r="AJ4" s="116">
        <f>IF(AB4=F6,IF(E6="F","",E10),0)</f>
        <v>0</v>
      </c>
      <c r="AK4" s="115">
        <f>IF(AB4=F20,IF(E16="F","",E20),0)</f>
        <v>0</v>
      </c>
      <c r="AL4" s="115">
        <f>IF(AB4=F20,IF(E20="F","",E16),0)</f>
        <v>0</v>
      </c>
      <c r="AM4" s="117">
        <f t="shared" ref="AM4:AN7" si="0">SUM(AC4,AE4,AG4,AI4,AK4)</f>
        <v>0</v>
      </c>
      <c r="AN4" s="117">
        <f t="shared" si="0"/>
        <v>0</v>
      </c>
      <c r="AO4" s="113">
        <f>AM4-AN4</f>
        <v>0</v>
      </c>
      <c r="AQ4" s="101"/>
      <c r="AR4" s="118" t="str">
        <f>Z4</f>
        <v/>
      </c>
      <c r="AS4" s="119" t="str">
        <f>IF(AR4="","",(VLOOKUP(AR4,AB4:AO17,14,FALSE)))</f>
        <v/>
      </c>
      <c r="AT4" s="104"/>
    </row>
    <row r="5" spans="1:46" ht="30" customHeight="1">
      <c r="A5" s="89"/>
      <c r="B5" s="93"/>
      <c r="C5" s="93"/>
      <c r="D5" s="93"/>
      <c r="E5" s="90"/>
      <c r="F5" s="95"/>
      <c r="G5" s="91" t="s">
        <v>30</v>
      </c>
      <c r="H5" s="91"/>
      <c r="I5" s="120"/>
      <c r="J5" s="91"/>
      <c r="K5" s="91"/>
      <c r="L5" s="96">
        <v>58</v>
      </c>
      <c r="M5" s="71" t="str">
        <f>IF(IF(ISNA(VLOOKUP(L5,Inscrits!$A$2:$C$65,2,FALSE)),"",VLOOKUP(L5,Inscrits!$A$2:$C$65,2,FALSE))=0,"",IF(ISNA(VLOOKUP(L5,Inscrits!$A$2:$C$65,2,FALSE)),"",VLOOKUP(L5,Inscrits!$A$2:$C$65,2,FALSE)))</f>
        <v>Blanc 21</v>
      </c>
      <c r="N5" s="72" t="str">
        <f>IF(IF(ISNA(VLOOKUP(L5,Inscrits!$A$2:$C$65,3,FALSE)),"","("&amp;(VLOOKUP(L5,Inscrits!$A$2:$C$65,3,FALSE))&amp;")")="()","",IF(ISNA(VLOOKUP(L5,Inscrits!$A$2:$C$65,3,FALSE)),"","("&amp;(VLOOKUP(L5,Inscrits!$A$2:$C$65,3,FALSE))&amp;")"))</f>
        <v>(NC)</v>
      </c>
      <c r="O5" s="97" t="s">
        <v>49</v>
      </c>
      <c r="P5" s="98"/>
      <c r="Q5" s="91"/>
      <c r="R5" s="91"/>
      <c r="S5" s="90"/>
      <c r="T5" s="121"/>
      <c r="U5" s="122" t="s">
        <v>8</v>
      </c>
      <c r="V5" s="93"/>
      <c r="W5" s="94"/>
      <c r="Y5" s="87">
        <v>3</v>
      </c>
      <c r="Z5" s="113" t="str">
        <f>IF(B8="","",IF(B8=F6,F6,F10))</f>
        <v/>
      </c>
      <c r="AB5" s="114" t="str">
        <f>M5</f>
        <v>Blanc 21</v>
      </c>
      <c r="AC5" s="115" t="str">
        <f>IF(AB5=M5,IF(O3="F","",O5),0)</f>
        <v>F</v>
      </c>
      <c r="AD5" s="115" t="str">
        <f>IF(AB5=M5,IF(O5="F","",O3),0)</f>
        <v/>
      </c>
      <c r="AE5" s="116">
        <f>IF(AB5=Q4,IF(S8="F","",S4),0)</f>
        <v>0</v>
      </c>
      <c r="AF5" s="116">
        <f>IF(AB5=Q4,IF(S4="F","",S8),0)</f>
        <v>0</v>
      </c>
      <c r="AG5" s="115" t="str">
        <f>IF(AB5=J4,IF(I8="F","",I4),0)</f>
        <v>F</v>
      </c>
      <c r="AH5" s="115" t="str">
        <f>IF(AB5=J4,IF(I4="F","",I8),0)</f>
        <v/>
      </c>
      <c r="AI5" s="116">
        <f>IF(AB5=F6,IF(E10="F","",E6),0)</f>
        <v>0</v>
      </c>
      <c r="AJ5" s="116">
        <f>IF(AB5=F6,IF(E6="F","",E10),0)</f>
        <v>0</v>
      </c>
      <c r="AK5" s="115">
        <f>IF(AB5=F20,IF(E16="F","",E20),0)</f>
        <v>0</v>
      </c>
      <c r="AL5" s="115">
        <f>IF(AB5=F20,IF(E20="F","",E16),0)</f>
        <v>0</v>
      </c>
      <c r="AM5" s="117">
        <f t="shared" si="0"/>
        <v>0</v>
      </c>
      <c r="AN5" s="117">
        <f t="shared" si="0"/>
        <v>0</v>
      </c>
      <c r="AO5" s="113">
        <f>AM5-AN5</f>
        <v>0</v>
      </c>
      <c r="AQ5" s="101"/>
      <c r="AR5" s="123" t="str">
        <f>Z14</f>
        <v/>
      </c>
      <c r="AS5" s="124" t="str">
        <f>IF(AR5="","",(VLOOKUP(AR5,AB4:AO17,14,FALSE)))</f>
        <v/>
      </c>
      <c r="AT5" s="104"/>
    </row>
    <row r="6" spans="1:46" ht="30" customHeight="1">
      <c r="A6" s="89"/>
      <c r="B6" s="93"/>
      <c r="C6" s="93"/>
      <c r="D6" s="125"/>
      <c r="E6" s="106" t="s">
        <v>49</v>
      </c>
      <c r="F6" s="71" t="str">
        <f>IF(OR(I4="F",I4="A"),J8,IF(OR(I8="F",I8="A"),J4,IF(I4=I8,"",(IF(I4&gt;I8,J4,J8)))))</f>
        <v>Blanc 2</v>
      </c>
      <c r="G6" s="72" t="str">
        <f>IF(OR(I4="F",I4="A"),K8,IF(OR(I8="F",I8="A"),K4,IF(I4=I8,"",(IF(I4&gt;I8,K4,K8)))))</f>
        <v>(NC)</v>
      </c>
      <c r="H6" s="91"/>
      <c r="I6" s="120"/>
      <c r="J6" s="107" t="s">
        <v>106</v>
      </c>
      <c r="K6" s="108"/>
      <c r="L6" s="96"/>
      <c r="M6" s="91"/>
      <c r="N6" s="91"/>
      <c r="O6" s="90"/>
      <c r="P6" s="91"/>
      <c r="Q6" s="107" t="s">
        <v>104</v>
      </c>
      <c r="R6" s="108"/>
      <c r="S6" s="90"/>
      <c r="T6" s="126"/>
      <c r="U6" s="71" t="str">
        <f>IF(OR(S4="F",S4="A"),Q8,IF(OR(S8="F",S8="A"),Q4,IF(S4=S8,"",(IF(S4&gt;S8,Q4,Q8)))))</f>
        <v/>
      </c>
      <c r="V6" s="72" t="str">
        <f>IF(OR(S4="F",S4="A"),R8,IF(OR(S8="F",S8="A"),R4,IF(S4=S8,"",(IF(S4&gt;S8,R4,R8)))))</f>
        <v/>
      </c>
      <c r="W6" s="127" t="s">
        <v>63</v>
      </c>
      <c r="Y6" s="87">
        <v>5</v>
      </c>
      <c r="Z6" s="113" t="str">
        <f>IF(B8="","",IF(B8=F6,F10,F6))</f>
        <v/>
      </c>
      <c r="AB6" s="114" t="str">
        <f>M7</f>
        <v>Blanc 2</v>
      </c>
      <c r="AC6" s="115" t="str">
        <f>IF(AB6=M7,IF(O9="F","",O7),0)</f>
        <v>F</v>
      </c>
      <c r="AD6" s="115" t="str">
        <f>IF(AB6=M7,IF(O7="F","",O9),0)</f>
        <v/>
      </c>
      <c r="AE6" s="116">
        <f>IF(AB6=Q8,IF(S4="F","",S8),0)</f>
        <v>0</v>
      </c>
      <c r="AF6" s="116">
        <f>IF(AB6=Q8,IF(S8="F","",S4),0)</f>
        <v>0</v>
      </c>
      <c r="AG6" s="115" t="str">
        <f>IF(AB6=J8,IF(I4="F","",I8),0)</f>
        <v/>
      </c>
      <c r="AH6" s="115" t="str">
        <f>IF(AB6=J8,IF(I8="F","",I4),0)</f>
        <v>F</v>
      </c>
      <c r="AI6" s="116" t="str">
        <f>IF(AB6=F6,IF(E10="F","",E6),0)</f>
        <v>F</v>
      </c>
      <c r="AJ6" s="116" t="str">
        <f>IF(AB6=F6,IF(E6="F","",E10),0)</f>
        <v/>
      </c>
      <c r="AK6" s="115">
        <f>IF(AB6=F20,IF(E16="F","",E20),0)</f>
        <v>0</v>
      </c>
      <c r="AL6" s="115">
        <f>IF(AB6=F20,IF(E20="F","",E16),0)</f>
        <v>0</v>
      </c>
      <c r="AM6" s="117">
        <f t="shared" si="0"/>
        <v>0</v>
      </c>
      <c r="AN6" s="117">
        <f t="shared" si="0"/>
        <v>0</v>
      </c>
      <c r="AO6" s="113">
        <f>AM6-AN6</f>
        <v>0</v>
      </c>
      <c r="AQ6" s="101"/>
      <c r="AR6" s="123" t="str">
        <f>Z5</f>
        <v/>
      </c>
      <c r="AS6" s="124" t="str">
        <f>IF(AR6="","",(VLOOKUP(AR6,AB4:AO17,14,FALSE)))</f>
        <v/>
      </c>
      <c r="AT6" s="104"/>
    </row>
    <row r="7" spans="1:46" ht="30" customHeight="1">
      <c r="A7" s="89"/>
      <c r="B7" s="128"/>
      <c r="C7" s="93" t="s">
        <v>34</v>
      </c>
      <c r="D7" s="93"/>
      <c r="E7" s="120"/>
      <c r="F7" s="91"/>
      <c r="G7" s="91"/>
      <c r="H7" s="91"/>
      <c r="I7" s="120"/>
      <c r="J7" s="91"/>
      <c r="K7" s="91"/>
      <c r="L7" s="96">
        <v>39</v>
      </c>
      <c r="M7" s="71" t="str">
        <f>IF(IF(ISNA(VLOOKUP(L7,Inscrits!$A$2:$C$65,2,FALSE)),"",VLOOKUP(L7,Inscrits!$A$2:$C$65,2,FALSE))=0,"",IF(ISNA(VLOOKUP(L7,Inscrits!$A$2:$C$65,2,FALSE)),"",VLOOKUP(L7,Inscrits!$A$2:$C$65,2,FALSE)))</f>
        <v>Blanc 2</v>
      </c>
      <c r="N7" s="72" t="str">
        <f>IF(IF(ISNA(VLOOKUP(L7,Inscrits!$A$2:$C$65,3,FALSE)),"","("&amp;(VLOOKUP(L7,Inscrits!$A$2:$C$65,3,FALSE))&amp;")")="()","",IF(ISNA(VLOOKUP(L7,Inscrits!$A$2:$C$65,3,FALSE)),"","("&amp;(VLOOKUP(L7,Inscrits!$A$2:$C$65,3,FALSE))&amp;")"))</f>
        <v>(NC)</v>
      </c>
      <c r="O7" s="97" t="s">
        <v>49</v>
      </c>
      <c r="P7" s="98"/>
      <c r="Q7" s="91"/>
      <c r="R7" s="91"/>
      <c r="S7" s="90"/>
      <c r="T7" s="121"/>
      <c r="U7" s="93"/>
      <c r="V7" s="93"/>
      <c r="W7" s="94"/>
      <c r="Y7" s="87">
        <v>7</v>
      </c>
      <c r="Z7" s="113" t="str">
        <f>IF(F6="","",IF(F6=J4,J8,J4))</f>
        <v>Blanc 21</v>
      </c>
      <c r="AB7" s="114" t="str">
        <f>M9</f>
        <v>AARAB LAHOUSINE</v>
      </c>
      <c r="AC7" s="115" t="str">
        <f>IF(AB7=M9,IF(O7="F","",O9),0)</f>
        <v/>
      </c>
      <c r="AD7" s="115" t="str">
        <f>IF(AB7=M9,IF(O9="F","",O7),0)</f>
        <v>F</v>
      </c>
      <c r="AE7" s="116">
        <f>IF(AB7=Q8,IF(S4="F","",S8),0)</f>
        <v>0</v>
      </c>
      <c r="AF7" s="116">
        <f>IF(AB7=Q8,IF(S8="F","",S4),0)</f>
        <v>0</v>
      </c>
      <c r="AG7" s="115">
        <f>IF(AB7=J8,IF(I4="F","",I8),0)</f>
        <v>0</v>
      </c>
      <c r="AH7" s="115">
        <f>IF(AB7=J8,IF(I8="F","",I4),0)</f>
        <v>0</v>
      </c>
      <c r="AI7" s="116">
        <f>IF(AB7=F6,IF(E10="F","",E6),0)</f>
        <v>0</v>
      </c>
      <c r="AJ7" s="116">
        <f>IF(AB7=F6,IF(E6="F","",E10),0)</f>
        <v>0</v>
      </c>
      <c r="AK7" s="115">
        <f>IF(AB7=F20,IF(E16="F","",E20),0)</f>
        <v>0</v>
      </c>
      <c r="AL7" s="115">
        <f>IF(AB7=F20,IF(E20="F","",E16),0)</f>
        <v>0</v>
      </c>
      <c r="AM7" s="117">
        <f t="shared" si="0"/>
        <v>0</v>
      </c>
      <c r="AN7" s="117">
        <f t="shared" si="0"/>
        <v>0</v>
      </c>
      <c r="AO7" s="113">
        <f>AM7-AN7</f>
        <v>0</v>
      </c>
      <c r="AQ7" s="101"/>
      <c r="AR7" s="123" t="str">
        <f>Z15</f>
        <v/>
      </c>
      <c r="AS7" s="124" t="str">
        <f>IF(AR7="","",(VLOOKUP(AR7,AB4:AO17,14,FALSE)))</f>
        <v/>
      </c>
      <c r="AT7" s="104"/>
    </row>
    <row r="8" spans="1:46" ht="30" customHeight="1" thickBot="1">
      <c r="A8" s="129" t="s">
        <v>62</v>
      </c>
      <c r="B8" s="71" t="str">
        <f>IF(OR(E6="F",E6="A"),F10,IF(OR(E10="F",E10="A"),F6,IF(E6=E10,"",(IF(E6&gt;E10,F6,F10)))))</f>
        <v/>
      </c>
      <c r="C8" s="130" t="str">
        <f>IF(OR(E6="F",E6="A"),G10,IF(OR(E10="F",E10="A"),G6,IF(E6=E10,"",(IF(E6&gt;E10,G6,G10)))))</f>
        <v/>
      </c>
      <c r="D8" s="93"/>
      <c r="E8" s="120"/>
      <c r="F8" s="107" t="s">
        <v>108</v>
      </c>
      <c r="G8" s="108"/>
      <c r="H8" s="105"/>
      <c r="I8" s="106"/>
      <c r="J8" s="71" t="str">
        <f>IF(OR(AND(O7="F",O9="F"),AND(O7="A",O9="A")),M9,IF(OR(O7="F",O7="A"),M7,IF(OR(O9="F",O9="A"),M9,IF(O7=O9,"",(IF(O7&lt;O9,M7,M9))))))</f>
        <v>Blanc 2</v>
      </c>
      <c r="K8" s="72" t="str">
        <f>IF(OR(AND(O7="F",O9="F"),AND(O7="A",O9="A")),N9,IF(OR(O7="F",O7="A"),N7,IF(OR(O9="F",O9="A"),N9,IF(O7=O9,"",(IF(O7&lt;O9,N7,N9))))))</f>
        <v>(NC)</v>
      </c>
      <c r="L8" s="96"/>
      <c r="M8" s="107" t="s">
        <v>101</v>
      </c>
      <c r="N8" s="108"/>
      <c r="O8" s="109"/>
      <c r="P8" s="131"/>
      <c r="Q8" s="71" t="str">
        <f>IF(OR(AND(O7="F",O9="F"),AND(O7="A",O9="A")),M7,IF(OR(O7="F",O7="A"),M9,IF(OR(O9="F",O9="A"),M7,IF(O7=O9,"",(IF(O7&gt;O9,M7,M9))))))</f>
        <v>AARAB LAHOUSINE</v>
      </c>
      <c r="R8" s="72" t="str">
        <f>IF(OR(AND(O7="F",O9="F"),AND(O7="A",O9="A")),N7,IF(OR(O7="F",O7="A"),N9,IF(OR(O9="F",O9="A"),N7,IF(O7=O9,"",(IF(O7&gt;O9,N7,N9))))))</f>
        <v>(29)</v>
      </c>
      <c r="S8" s="111"/>
      <c r="T8" s="112"/>
      <c r="U8" s="93"/>
      <c r="V8" s="93"/>
      <c r="W8" s="94"/>
      <c r="AQ8" s="132"/>
      <c r="AR8" s="133"/>
      <c r="AS8" s="133"/>
      <c r="AT8" s="134"/>
    </row>
    <row r="9" spans="1:46" ht="30" customHeight="1">
      <c r="A9" s="89"/>
      <c r="B9" s="93"/>
      <c r="C9" s="93"/>
      <c r="D9" s="93"/>
      <c r="E9" s="120"/>
      <c r="F9" s="91"/>
      <c r="G9" s="91"/>
      <c r="H9" s="91"/>
      <c r="I9" s="90"/>
      <c r="J9" s="95"/>
      <c r="K9" s="91" t="s">
        <v>9</v>
      </c>
      <c r="L9" s="96">
        <v>26</v>
      </c>
      <c r="M9" s="71" t="str">
        <f>IF(IF(ISNA(VLOOKUP(L9,Inscrits!$A$2:$C$65,2,FALSE)),"",VLOOKUP(L9,Inscrits!$A$2:$C$65,2,FALSE))=0,"",IF(ISNA(VLOOKUP(L9,Inscrits!$A$2:$C$65,2,FALSE)),"",VLOOKUP(L9,Inscrits!$A$2:$C$65,2,FALSE)))</f>
        <v>AARAB LAHOUSINE</v>
      </c>
      <c r="N9" s="72" t="str">
        <f>IF(IF(ISNA(VLOOKUP(L9,Inscrits!$A$2:$C$65,3,FALSE)),"","("&amp;(VLOOKUP(L9,Inscrits!$A$2:$C$65,3,FALSE))&amp;")")="()","",IF(ISNA(VLOOKUP(L9,Inscrits!$A$2:$C$65,3,FALSE)),"","("&amp;(VLOOKUP(L9,Inscrits!$A$2:$C$65,3,FALSE))&amp;")"))</f>
        <v>(29)</v>
      </c>
      <c r="O9" s="97"/>
      <c r="P9" s="98"/>
      <c r="Q9" s="99" t="s">
        <v>10</v>
      </c>
      <c r="R9" s="91"/>
      <c r="S9" s="90"/>
      <c r="T9" s="93"/>
      <c r="U9" s="93"/>
      <c r="V9" s="93"/>
      <c r="W9" s="94"/>
    </row>
    <row r="10" spans="1:46" ht="30" customHeight="1">
      <c r="A10" s="89"/>
      <c r="B10" s="93"/>
      <c r="C10" s="93"/>
      <c r="D10" s="125"/>
      <c r="E10" s="106"/>
      <c r="F10" s="71" t="str">
        <f>IF(OR(S14="F",S14="A"),Q14,IF(OR(S18="F",S18="A"),Q18,IF(S14=S18,"",(IF(S14&lt;S18,Q14,Q18)))))</f>
        <v/>
      </c>
      <c r="G10" s="72" t="str">
        <f>IF(OR(S14="F",S14="A"),R14,IF(OR(S18="F",S18="A"),R18,IF(S14=S18,"",(IF(S14&lt;S18,R14,R18)))))</f>
        <v/>
      </c>
      <c r="H10" s="91"/>
      <c r="I10" s="90"/>
      <c r="J10" s="91"/>
      <c r="K10" s="91"/>
      <c r="L10" s="96"/>
      <c r="M10" s="91"/>
      <c r="N10" s="91"/>
      <c r="O10" s="90"/>
      <c r="P10" s="91"/>
      <c r="Q10" s="91"/>
      <c r="R10" s="91"/>
      <c r="S10" s="90"/>
      <c r="T10" s="93"/>
      <c r="W10" s="94"/>
    </row>
    <row r="11" spans="1:46" ht="30" customHeight="1" thickBot="1">
      <c r="A11" s="89"/>
      <c r="B11" s="93"/>
      <c r="C11" s="93"/>
      <c r="D11" s="93"/>
      <c r="E11" s="90"/>
      <c r="F11" s="95"/>
      <c r="G11" s="91" t="s">
        <v>32</v>
      </c>
      <c r="H11" s="91"/>
      <c r="I11" s="90"/>
      <c r="J11" s="91"/>
      <c r="K11" s="91"/>
      <c r="L11" s="96"/>
      <c r="M11" s="91"/>
      <c r="N11" s="91"/>
      <c r="O11" s="90"/>
      <c r="P11" s="91"/>
      <c r="Q11" s="91"/>
      <c r="R11" s="91"/>
      <c r="S11" s="90"/>
      <c r="T11" s="93"/>
      <c r="U11" s="202" t="s">
        <v>36</v>
      </c>
      <c r="V11" s="203"/>
      <c r="W11" s="94"/>
    </row>
    <row r="12" spans="1:46" ht="30" customHeight="1">
      <c r="A12" s="89"/>
      <c r="E12" s="90"/>
      <c r="F12" s="91"/>
      <c r="G12" s="91"/>
      <c r="H12" s="91"/>
      <c r="I12" s="90"/>
      <c r="J12" s="91"/>
      <c r="K12" s="91"/>
      <c r="L12" s="96"/>
      <c r="M12" s="91"/>
      <c r="N12" s="91"/>
      <c r="O12" s="90"/>
      <c r="P12" s="91"/>
      <c r="Q12" s="91"/>
      <c r="R12" s="91"/>
      <c r="S12" s="90"/>
      <c r="T12" s="93"/>
      <c r="U12" s="93"/>
      <c r="V12" s="93"/>
      <c r="W12" s="94"/>
      <c r="AQ12" s="205" t="s">
        <v>37</v>
      </c>
      <c r="AR12" s="206"/>
      <c r="AS12" s="206"/>
      <c r="AT12" s="207"/>
    </row>
    <row r="13" spans="1:46" ht="30" customHeight="1" thickBot="1">
      <c r="A13" s="89"/>
      <c r="B13" s="202" t="s">
        <v>36</v>
      </c>
      <c r="C13" s="203"/>
      <c r="E13" s="90"/>
      <c r="F13" s="91"/>
      <c r="G13" s="91"/>
      <c r="H13" s="91"/>
      <c r="I13" s="90"/>
      <c r="J13" s="95"/>
      <c r="K13" s="95" t="s">
        <v>11</v>
      </c>
      <c r="L13" s="96">
        <v>23</v>
      </c>
      <c r="M13" s="71" t="str">
        <f>IF(IF(ISNA(VLOOKUP(L13,Inscrits!$A$2:$C$65,2,FALSE)),"",VLOOKUP(L13,Inscrits!$A$2:$C$65,2,FALSE))=0,"",IF(ISNA(VLOOKUP(L13,Inscrits!$A$2:$C$65,2,FALSE)),"",VLOOKUP(L13,Inscrits!$A$2:$C$65,2,FALSE)))</f>
        <v>BLONDELLE CLEMENT</v>
      </c>
      <c r="N13" s="72" t="str">
        <f>IF(IF(ISNA(VLOOKUP(L13,Inscrits!$A$2:$C$65,3,FALSE)),"","("&amp;(VLOOKUP(L13,Inscrits!$A$2:$C$65,3,FALSE))&amp;")")="()","",IF(ISNA(VLOOKUP(L13,Inscrits!$A$2:$C$65,3,FALSE)),"","("&amp;(VLOOKUP(L13,Inscrits!$A$2:$C$65,3,FALSE))&amp;")"))</f>
        <v>(25)</v>
      </c>
      <c r="O13" s="97"/>
      <c r="P13" s="98"/>
      <c r="Q13" s="99" t="s">
        <v>7</v>
      </c>
      <c r="R13" s="91"/>
      <c r="S13" s="90"/>
      <c r="T13" s="93"/>
      <c r="U13" s="93"/>
      <c r="V13" s="93"/>
      <c r="W13" s="94"/>
      <c r="AC13" s="100" t="s">
        <v>2</v>
      </c>
      <c r="AD13" s="100" t="s">
        <v>3</v>
      </c>
      <c r="AE13" s="100" t="s">
        <v>2</v>
      </c>
      <c r="AF13" s="100" t="s">
        <v>3</v>
      </c>
      <c r="AG13" s="100" t="s">
        <v>2</v>
      </c>
      <c r="AH13" s="100" t="s">
        <v>3</v>
      </c>
      <c r="AI13" s="100" t="s">
        <v>2</v>
      </c>
      <c r="AJ13" s="100" t="s">
        <v>3</v>
      </c>
      <c r="AK13" s="100" t="s">
        <v>2</v>
      </c>
      <c r="AL13" s="100" t="s">
        <v>3</v>
      </c>
      <c r="AM13" s="100" t="s">
        <v>2</v>
      </c>
      <c r="AN13" s="100" t="s">
        <v>3</v>
      </c>
      <c r="AO13" s="100" t="s">
        <v>4</v>
      </c>
      <c r="AQ13" s="135"/>
      <c r="AR13" s="136" t="s">
        <v>5</v>
      </c>
      <c r="AS13" s="137" t="s">
        <v>4</v>
      </c>
      <c r="AT13" s="138"/>
    </row>
    <row r="14" spans="1:46" ht="30" customHeight="1" thickTop="1">
      <c r="A14" s="89"/>
      <c r="E14" s="90"/>
      <c r="F14" s="91"/>
      <c r="G14" s="91"/>
      <c r="H14" s="105"/>
      <c r="I14" s="106" t="s">
        <v>49</v>
      </c>
      <c r="J14" s="71" t="str">
        <f>IF(OR(AND(O13="F",O15="F"),AND(O13="A",O15="A")),M15,IF(OR(O13="F",O13="A"),M13,IF(OR(O15="F",O15="A"),M15,IF(O13=O15,"",(IF(O13&lt;O15,M13,M15))))))</f>
        <v>Blanc 5</v>
      </c>
      <c r="K14" s="72" t="str">
        <f>IF(OR(AND(O13="F",O15="F"),AND(O13="A",O15="A")),N15,IF(OR(O13="F",O13="A"),N13,IF(OR(O15="F",O15="A"),N15,IF(O13=O15,"",(IF(O13&lt;O15,N13,N15))))))</f>
        <v>(NC)</v>
      </c>
      <c r="L14" s="96"/>
      <c r="M14" s="107" t="s">
        <v>102</v>
      </c>
      <c r="N14" s="108"/>
      <c r="O14" s="109"/>
      <c r="P14" s="110"/>
      <c r="Q14" s="71" t="str">
        <f>IF(OR(AND(O13="F",O15="F"),AND(O13="A",O15="A")),M13,IF(OR(O13="F",O13="A"),M15,IF(OR(O15="F",O15="A"),M13,IF(O13=O15,"",(IF(O13&gt;O15,M13,M15))))))</f>
        <v>BLONDELLE CLEMENT</v>
      </c>
      <c r="R14" s="72" t="str">
        <f>IF(OR(AND(O13="F",O15="F"),AND(O13="A",O15="A")),N13,IF(OR(O13="F",O13="A"),N15,IF(OR(O15="F",O15="A"),N13,IF(O13=O15,"",(IF(O13&gt;O15,N13,N15))))))</f>
        <v>(25)</v>
      </c>
      <c r="S14" s="111"/>
      <c r="T14" s="112"/>
      <c r="U14" s="93"/>
      <c r="V14" s="93"/>
      <c r="W14" s="94"/>
      <c r="Y14" s="87">
        <v>2</v>
      </c>
      <c r="Z14" s="113" t="str">
        <f>IF(U16="","",IF(U16=Q14,Q14,Q18))</f>
        <v/>
      </c>
      <c r="AB14" s="114" t="str">
        <f>M13</f>
        <v>BLONDELLE CLEMENT</v>
      </c>
      <c r="AC14" s="115" t="str">
        <f>IF(AB14=M13,IF(O15="F","",O13),0)</f>
        <v/>
      </c>
      <c r="AD14" s="115" t="str">
        <f>IF(AB14=M13,IF(O13="F","",O15),0)</f>
        <v>F</v>
      </c>
      <c r="AE14" s="116">
        <f>IF(AB14=Q14,IF(S18="F","",S14),0)</f>
        <v>0</v>
      </c>
      <c r="AF14" s="116">
        <f>IF(AB14=Q14,IF(S14="F","",S18),0)</f>
        <v>0</v>
      </c>
      <c r="AG14" s="115">
        <f>IF(AB14=J14,IF(I18="F","",I14),0)</f>
        <v>0</v>
      </c>
      <c r="AH14" s="115">
        <f>IF(AB14=J14,IF(I14="F","",I18),0)</f>
        <v>0</v>
      </c>
      <c r="AI14" s="116">
        <f>IF(AB14=F16,IF(E20="F","",E16),0)</f>
        <v>0</v>
      </c>
      <c r="AJ14" s="116">
        <f>IF(AB14=F16,IF(E16="F","",E20),0)</f>
        <v>0</v>
      </c>
      <c r="AK14" s="115">
        <f>IF(AB14=F10,IF(E6="F","",E10),0)</f>
        <v>0</v>
      </c>
      <c r="AL14" s="115">
        <f>IF(AB14=F10,IF(E10="F","",E6),0)</f>
        <v>0</v>
      </c>
      <c r="AM14" s="117">
        <f t="shared" ref="AM14:AN17" si="1">SUM(AC14,AE14,AG14,AI14,AK14)</f>
        <v>0</v>
      </c>
      <c r="AN14" s="117">
        <f t="shared" si="1"/>
        <v>0</v>
      </c>
      <c r="AO14" s="113">
        <f>AM14-AN14</f>
        <v>0</v>
      </c>
      <c r="AQ14" s="135"/>
      <c r="AR14" s="118" t="str">
        <f>Z6</f>
        <v/>
      </c>
      <c r="AS14" s="119" t="str">
        <f>IF(AR14="","",(VLOOKUP(AR14,AB4:AO17,14,FALSE)))</f>
        <v/>
      </c>
      <c r="AT14" s="138"/>
    </row>
    <row r="15" spans="1:46" ht="30" customHeight="1">
      <c r="A15" s="89"/>
      <c r="B15" s="93"/>
      <c r="C15" s="93"/>
      <c r="D15" s="93"/>
      <c r="E15" s="90"/>
      <c r="F15" s="95"/>
      <c r="G15" s="91" t="s">
        <v>31</v>
      </c>
      <c r="H15" s="91"/>
      <c r="I15" s="120"/>
      <c r="J15" s="91"/>
      <c r="K15" s="91"/>
      <c r="L15" s="96">
        <v>42</v>
      </c>
      <c r="M15" s="71" t="str">
        <f>IF(IF(ISNA(VLOOKUP(L15,Inscrits!$A$2:$C$65,2,FALSE)),"",VLOOKUP(L15,Inscrits!$A$2:$C$65,2,FALSE))=0,"",IF(ISNA(VLOOKUP(L15,Inscrits!$A$2:$C$65,2,FALSE)),"",VLOOKUP(L15,Inscrits!$A$2:$C$65,2,FALSE)))</f>
        <v>Blanc 5</v>
      </c>
      <c r="N15" s="72" t="str">
        <f>IF(IF(ISNA(VLOOKUP(L15,Inscrits!$A$2:$C$65,3,FALSE)),"","("&amp;(VLOOKUP(L15,Inscrits!$A$2:$C$65,3,FALSE))&amp;")")="()","",IF(ISNA(VLOOKUP(L15,Inscrits!$A$2:$C$65,3,FALSE)),"","("&amp;(VLOOKUP(L15,Inscrits!$A$2:$C$65,3,FALSE))&amp;")"))</f>
        <v>(NC)</v>
      </c>
      <c r="O15" s="97" t="s">
        <v>49</v>
      </c>
      <c r="P15" s="98"/>
      <c r="Q15" s="91"/>
      <c r="R15" s="91"/>
      <c r="S15" s="90"/>
      <c r="T15" s="121"/>
      <c r="U15" s="122" t="s">
        <v>29</v>
      </c>
      <c r="V15" s="93"/>
      <c r="W15" s="94"/>
      <c r="Y15" s="87">
        <v>4</v>
      </c>
      <c r="Z15" s="113" t="str">
        <f>IF(B18="","",IF(B18=F16,F16,F20))</f>
        <v/>
      </c>
      <c r="AB15" s="114" t="str">
        <f>M15</f>
        <v>Blanc 5</v>
      </c>
      <c r="AC15" s="115" t="str">
        <f>IF(AB15=M15,IF(O13="F","",O15),0)</f>
        <v>F</v>
      </c>
      <c r="AD15" s="115" t="str">
        <f>IF(AB15=M15,IF(O15="F","",O13),0)</f>
        <v/>
      </c>
      <c r="AE15" s="116">
        <f>IF(AB15=Q14,IF(S18="F","",S14),0)</f>
        <v>0</v>
      </c>
      <c r="AF15" s="116">
        <f>IF(AB15=Q14,IF(S14="F","",S18),0)</f>
        <v>0</v>
      </c>
      <c r="AG15" s="115" t="str">
        <f>IF(AB15=J14,IF(I18="F","",I14),0)</f>
        <v>F</v>
      </c>
      <c r="AH15" s="115" t="str">
        <f>IF(AB15=J14,IF(I14="F","",I18),0)</f>
        <v/>
      </c>
      <c r="AI15" s="116">
        <f>IF(AB15=F16,IF(E20="F","",E16),0)</f>
        <v>0</v>
      </c>
      <c r="AJ15" s="116">
        <f>IF(AB15=F16,IF(E16="F","",E20),0)</f>
        <v>0</v>
      </c>
      <c r="AK15" s="115">
        <f>IF(AB15=F10,IF(E6="F","",E10),0)</f>
        <v>0</v>
      </c>
      <c r="AL15" s="115">
        <f>IF(AB15=F10,IF(E10="F","",E6),0)</f>
        <v>0</v>
      </c>
      <c r="AM15" s="117">
        <f t="shared" si="1"/>
        <v>0</v>
      </c>
      <c r="AN15" s="117">
        <f t="shared" si="1"/>
        <v>0</v>
      </c>
      <c r="AO15" s="113">
        <f>AM15-AN15</f>
        <v>0</v>
      </c>
      <c r="AQ15" s="135"/>
      <c r="AR15" s="123" t="str">
        <f>Z16</f>
        <v/>
      </c>
      <c r="AS15" s="124" t="str">
        <f>IF(AR15="","",(VLOOKUP(AR15,AB4:AO17,14,FALSE)))</f>
        <v/>
      </c>
      <c r="AT15" s="138"/>
    </row>
    <row r="16" spans="1:46" ht="30" customHeight="1">
      <c r="A16" s="89"/>
      <c r="B16" s="93"/>
      <c r="C16" s="93"/>
      <c r="D16" s="125"/>
      <c r="E16" s="106" t="s">
        <v>49</v>
      </c>
      <c r="F16" s="71" t="str">
        <f>IF(OR(I14="F",I14="A"),J18,IF(OR(I18="F",I18="A"),J14,IF(I14=I18,"",(IF(I14&gt;I18,J14,J18)))))</f>
        <v>Blanc 18</v>
      </c>
      <c r="G16" s="72" t="str">
        <f>IF(OR(I14="F",I14="A"),K18,IF(OR(I18="F",I18="A"),K14,IF(I14=I18,"",(IF(I14&gt;I18,K14,K18)))))</f>
        <v>(NC)</v>
      </c>
      <c r="H16" s="91"/>
      <c r="I16" s="120"/>
      <c r="J16" s="107" t="s">
        <v>107</v>
      </c>
      <c r="K16" s="108"/>
      <c r="L16" s="96"/>
      <c r="M16" s="91"/>
      <c r="N16" s="91"/>
      <c r="O16" s="90"/>
      <c r="P16" s="91"/>
      <c r="Q16" s="107" t="s">
        <v>105</v>
      </c>
      <c r="R16" s="108"/>
      <c r="S16" s="90"/>
      <c r="T16" s="126"/>
      <c r="U16" s="71" t="str">
        <f>IF(OR(S14="F",S14="A"),Q18,IF(OR(S18="F",S18="A"),Q14,IF(S14=S18,"",(IF(S14&gt;S18,Q14,Q18)))))</f>
        <v/>
      </c>
      <c r="V16" s="72" t="str">
        <f>IF(OR(S14="F",S14="A"),R18,IF(OR(S18="F",S18="A"),R14,IF(S14=S18,"",(IF(S14&gt;S18,R14,R18)))))</f>
        <v/>
      </c>
      <c r="W16" s="127" t="s">
        <v>49</v>
      </c>
      <c r="Y16" s="87">
        <v>6</v>
      </c>
      <c r="Z16" s="113" t="str">
        <f>IF(B18="","",IF(B18=F16,F20,F16))</f>
        <v/>
      </c>
      <c r="AB16" s="114" t="str">
        <f>M17</f>
        <v>Blanc 18</v>
      </c>
      <c r="AC16" s="115" t="str">
        <f>IF(AB16=M17,IF(O19="F","",O17),0)</f>
        <v>F</v>
      </c>
      <c r="AD16" s="115" t="str">
        <f>IF(AB16=M17,IF(O17="F","",O19),0)</f>
        <v/>
      </c>
      <c r="AE16" s="116">
        <f>IF(AB16=Q18,IF(S14="F","",S18),0)</f>
        <v>0</v>
      </c>
      <c r="AF16" s="116">
        <f>IF(AB16=Q18,IF(S18="F","",S14),0)</f>
        <v>0</v>
      </c>
      <c r="AG16" s="115" t="str">
        <f>IF(AB16=J18,IF(I14="F","",I18),0)</f>
        <v/>
      </c>
      <c r="AH16" s="115" t="str">
        <f>IF(AB16=J18,IF(I18="F","",I14),0)</f>
        <v>F</v>
      </c>
      <c r="AI16" s="116" t="str">
        <f>IF(AB16=F16,IF(E20="F","",E16),0)</f>
        <v>F</v>
      </c>
      <c r="AJ16" s="116" t="str">
        <f>IF(AB16=F16,IF(E16="F","",E20),0)</f>
        <v/>
      </c>
      <c r="AK16" s="115">
        <f>IF(AB16=F10,IF(E6="F","",E10),0)</f>
        <v>0</v>
      </c>
      <c r="AL16" s="115">
        <f>IF(AB16=F10,IF(E10="F","",E6),0)</f>
        <v>0</v>
      </c>
      <c r="AM16" s="117">
        <f t="shared" si="1"/>
        <v>0</v>
      </c>
      <c r="AN16" s="117">
        <f t="shared" si="1"/>
        <v>0</v>
      </c>
      <c r="AO16" s="113">
        <f>AM16-AN16</f>
        <v>0</v>
      </c>
      <c r="AQ16" s="135"/>
      <c r="AR16" s="123" t="str">
        <f>Z7</f>
        <v>Blanc 21</v>
      </c>
      <c r="AS16" s="124">
        <f>IF(AR16="","",(VLOOKUP(AR16,AB4:AO17,14,FALSE)))</f>
        <v>0</v>
      </c>
      <c r="AT16" s="138"/>
    </row>
    <row r="17" spans="1:46" ht="30" customHeight="1">
      <c r="A17" s="89"/>
      <c r="B17" s="128"/>
      <c r="C17" s="93" t="s">
        <v>35</v>
      </c>
      <c r="D17" s="93"/>
      <c r="E17" s="120"/>
      <c r="F17" s="91"/>
      <c r="G17" s="91"/>
      <c r="H17" s="91"/>
      <c r="I17" s="120"/>
      <c r="J17" s="91"/>
      <c r="K17" s="91"/>
      <c r="L17" s="96">
        <v>55</v>
      </c>
      <c r="M17" s="71" t="str">
        <f>IF(IF(ISNA(VLOOKUP(L17,Inscrits!$A$2:$C$65,2,FALSE)),"",VLOOKUP(L17,Inscrits!$A$2:$C$65,2,FALSE))=0,"",IF(ISNA(VLOOKUP(L17,Inscrits!$A$2:$C$65,2,FALSE)),"",VLOOKUP(L17,Inscrits!$A$2:$C$65,2,FALSE)))</f>
        <v>Blanc 18</v>
      </c>
      <c r="N17" s="72" t="str">
        <f>IF(IF(ISNA(VLOOKUP(L17,Inscrits!$A$2:$C$65,3,FALSE)),"","("&amp;(VLOOKUP(L17,Inscrits!$A$2:$C$65,3,FALSE))&amp;")")="()","",IF(ISNA(VLOOKUP(L17,Inscrits!$A$2:$C$65,3,FALSE)),"","("&amp;(VLOOKUP(L17,Inscrits!$A$2:$C$65,3,FALSE))&amp;")"))</f>
        <v>(NC)</v>
      </c>
      <c r="O17" s="97" t="s">
        <v>49</v>
      </c>
      <c r="P17" s="98"/>
      <c r="Q17" s="91"/>
      <c r="R17" s="91"/>
      <c r="S17" s="90"/>
      <c r="T17" s="121"/>
      <c r="U17" s="93"/>
      <c r="V17" s="93"/>
      <c r="W17" s="94"/>
      <c r="Y17" s="87">
        <v>8</v>
      </c>
      <c r="Z17" s="113" t="str">
        <f>IF(F16="","",IF(F16=J14,J18,J14))</f>
        <v>Blanc 5</v>
      </c>
      <c r="AB17" s="114" t="str">
        <f>M19</f>
        <v>SOCKEEL AURORE</v>
      </c>
      <c r="AC17" s="115" t="str">
        <f>IF(AB17=M19,IF(O17="F","",O19),0)</f>
        <v/>
      </c>
      <c r="AD17" s="115" t="str">
        <f>IF(AB17=M19,IF(O19="F","",O17),0)</f>
        <v>F</v>
      </c>
      <c r="AE17" s="116">
        <f>IF(AB17=Q18,IF(S14="F","",S18),0)</f>
        <v>0</v>
      </c>
      <c r="AF17" s="116">
        <f>IF(AB17=Q18,IF(S18="F","",S14),0)</f>
        <v>0</v>
      </c>
      <c r="AG17" s="115">
        <f>IF(AB17=J18,IF(I14="F","",I18),0)</f>
        <v>0</v>
      </c>
      <c r="AH17" s="115">
        <f>IF(AB17=J18,IF(I18="F","",I14),0)</f>
        <v>0</v>
      </c>
      <c r="AI17" s="116">
        <f>IF(AB17=F16,IF(E20="F","",E16),0)</f>
        <v>0</v>
      </c>
      <c r="AJ17" s="116">
        <f>IF(AB17=F16,IF(E16="F","",E20),0)</f>
        <v>0</v>
      </c>
      <c r="AK17" s="115">
        <f>IF(AB17=F10,IF(E6="F","",E10),0)</f>
        <v>0</v>
      </c>
      <c r="AL17" s="115">
        <f>IF(AB17=F10,IF(E10="F","",E6),0)</f>
        <v>0</v>
      </c>
      <c r="AM17" s="117">
        <f t="shared" si="1"/>
        <v>0</v>
      </c>
      <c r="AN17" s="117">
        <f t="shared" si="1"/>
        <v>0</v>
      </c>
      <c r="AO17" s="113">
        <f>AM17-AN17</f>
        <v>0</v>
      </c>
      <c r="AQ17" s="135"/>
      <c r="AR17" s="123" t="str">
        <f>Z17</f>
        <v>Blanc 5</v>
      </c>
      <c r="AS17" s="124">
        <f>IF(AR17="","",(VLOOKUP(AR17,AB4:AO17,14,FALSE)))</f>
        <v>0</v>
      </c>
      <c r="AT17" s="138"/>
    </row>
    <row r="18" spans="1:46" ht="30" customHeight="1" thickBot="1">
      <c r="A18" s="129" t="s">
        <v>48</v>
      </c>
      <c r="B18" s="71" t="str">
        <f>IF(OR(E16="F",E16="A"),F20,IF(OR(E20="F",E20="A"),F16,IF(E16=E20,"",(IF(E16&gt;E20,F16,F20)))))</f>
        <v/>
      </c>
      <c r="C18" s="130" t="str">
        <f>IF(OR(E16="F",E16="A"),G20,IF(OR(E20="F",E20="A"),G16,IF(E16=E20,"",(IF(E16&gt;E20,G16,G20)))))</f>
        <v/>
      </c>
      <c r="D18" s="93"/>
      <c r="E18" s="120"/>
      <c r="F18" s="107" t="s">
        <v>109</v>
      </c>
      <c r="G18" s="108"/>
      <c r="H18" s="105"/>
      <c r="I18" s="106"/>
      <c r="J18" s="71" t="str">
        <f>IF(OR(AND(O17="F",O19="F"),AND(O17="A",O19="A")),M19,IF(OR(O17="F",O17="A"),M17,IF(OR(O19="F",O19="A"),M19,IF(O17=O19,"",(IF(O17&lt;O19,M17,M19))))))</f>
        <v>Blanc 18</v>
      </c>
      <c r="K18" s="72" t="str">
        <f>IF(OR(AND(O17="F",O19="F"),AND(O17="A",O19="A")),N19,IF(OR(O17="F",O17="A"),N17,IF(OR(O19="F",O19="A"),N19,IF(O17=O19,"",(IF(O17&lt;O19,N17,N19))))))</f>
        <v>(NC)</v>
      </c>
      <c r="L18" s="96"/>
      <c r="M18" s="107" t="s">
        <v>103</v>
      </c>
      <c r="N18" s="108"/>
      <c r="O18" s="109"/>
      <c r="P18" s="131"/>
      <c r="Q18" s="71" t="str">
        <f>IF(OR(AND(O17="F",O19="F"),AND(O17="A",O19="A")),M17,IF(OR(O17="F",O17="A"),M19,IF(OR(O19="F",O19="A"),M17,IF(O17=O19,"",(IF(O17&gt;O19,M17,M19))))))</f>
        <v>SOCKEEL AURORE</v>
      </c>
      <c r="R18" s="72" t="str">
        <f>IF(OR(AND(O17="F",O19="F"),AND(O17="A",O19="A")),N17,IF(OR(O17="F",O17="A"),N19,IF(OR(O19="F",O19="A"),N17,IF(O17=O19,"",(IF(O17&gt;O19,N17,N19))))))</f>
        <v>(10)</v>
      </c>
      <c r="S18" s="111"/>
      <c r="T18" s="112"/>
      <c r="U18" s="93"/>
      <c r="V18" s="93"/>
      <c r="W18" s="94"/>
      <c r="AQ18" s="139"/>
      <c r="AR18" s="140"/>
      <c r="AS18" s="140"/>
      <c r="AT18" s="141"/>
    </row>
    <row r="19" spans="1:46" ht="30" customHeight="1">
      <c r="A19" s="89"/>
      <c r="B19" s="93"/>
      <c r="C19" s="93"/>
      <c r="D19" s="93"/>
      <c r="E19" s="120"/>
      <c r="F19" s="91"/>
      <c r="G19" s="91"/>
      <c r="H19" s="91"/>
      <c r="I19" s="90"/>
      <c r="J19" s="95"/>
      <c r="K19" s="91" t="s">
        <v>28</v>
      </c>
      <c r="L19" s="96">
        <v>10</v>
      </c>
      <c r="M19" s="71" t="str">
        <f>IF(IF(ISNA(VLOOKUP(L19,Inscrits!$A$2:$C$65,2,FALSE)),"",VLOOKUP(L19,Inscrits!$A$2:$C$65,2,FALSE))=0,"",IF(ISNA(VLOOKUP(L19,Inscrits!$A$2:$C$65,2,FALSE)),"",VLOOKUP(L19,Inscrits!$A$2:$C$65,2,FALSE)))</f>
        <v>SOCKEEL AURORE</v>
      </c>
      <c r="N19" s="72" t="str">
        <f>IF(IF(ISNA(VLOOKUP(L19,Inscrits!$A$2:$C$65,3,FALSE)),"","("&amp;(VLOOKUP(L19,Inscrits!$A$2:$C$65,3,FALSE))&amp;")")="()","",IF(ISNA(VLOOKUP(L19,Inscrits!$A$2:$C$65,3,FALSE)),"","("&amp;(VLOOKUP(L19,Inscrits!$A$2:$C$65,3,FALSE))&amp;")"))</f>
        <v>(10)</v>
      </c>
      <c r="O19" s="97"/>
      <c r="P19" s="98"/>
      <c r="Q19" s="99" t="s">
        <v>6</v>
      </c>
      <c r="R19" s="91"/>
      <c r="S19" s="90"/>
      <c r="T19" s="93"/>
      <c r="U19" s="93"/>
      <c r="V19" s="93"/>
      <c r="W19" s="94"/>
    </row>
    <row r="20" spans="1:46" ht="30" customHeight="1">
      <c r="A20" s="89"/>
      <c r="B20" s="93"/>
      <c r="C20" s="93"/>
      <c r="D20" s="125"/>
      <c r="E20" s="106"/>
      <c r="F20" s="71" t="str">
        <f>IF(OR(S4="F",S4="A"),Q4,IF(OR(S8="F",S8="A"),Q8,IF(S4=S8,"",(IF(S4&lt;S8,Q4,Q8)))))</f>
        <v/>
      </c>
      <c r="G20" s="72" t="str">
        <f>IF(OR(S4="F",S4="A"),R4,IF(OR(S8="F",S8="A"),R8,IF(S4=S8,"",(IF(S4&lt;S8,R4,R8)))))</f>
        <v/>
      </c>
      <c r="H20" s="91"/>
      <c r="I20" s="90"/>
      <c r="J20" s="91"/>
      <c r="K20" s="91"/>
      <c r="L20" s="96"/>
      <c r="M20" s="91"/>
      <c r="N20" s="91"/>
      <c r="O20" s="90"/>
      <c r="P20" s="91"/>
      <c r="Q20" s="91"/>
      <c r="R20" s="91"/>
      <c r="S20" s="90"/>
      <c r="T20" s="93"/>
      <c r="U20" s="93"/>
      <c r="V20" s="93"/>
      <c r="W20" s="94"/>
    </row>
    <row r="21" spans="1:46" ht="30" customHeight="1">
      <c r="A21" s="89"/>
      <c r="B21" s="93"/>
      <c r="C21" s="93"/>
      <c r="D21" s="93"/>
      <c r="E21" s="90"/>
      <c r="F21" s="95"/>
      <c r="G21" s="91" t="s">
        <v>33</v>
      </c>
      <c r="H21" s="91"/>
      <c r="I21" s="90"/>
      <c r="J21" s="201" t="str">
        <f>IF(Accueil!G18=3,"","MATCHS EN 2 GAGNANTES COTE PERDANT")</f>
        <v/>
      </c>
      <c r="K21" s="201"/>
      <c r="L21" s="201"/>
      <c r="M21" s="201"/>
      <c r="N21" s="201"/>
      <c r="O21" s="201"/>
      <c r="P21" s="201"/>
      <c r="Q21" s="201"/>
      <c r="R21" s="201"/>
      <c r="S21" s="90"/>
      <c r="T21" s="93"/>
      <c r="U21" s="93"/>
      <c r="V21" s="93"/>
      <c r="W21" s="94"/>
    </row>
    <row r="22" spans="1:46" ht="30" customHeight="1" thickBot="1">
      <c r="A22" s="142"/>
      <c r="B22" s="143"/>
      <c r="C22" s="143"/>
      <c r="D22" s="143"/>
      <c r="E22" s="144"/>
      <c r="F22" s="145"/>
      <c r="G22" s="145"/>
      <c r="H22" s="145"/>
      <c r="I22" s="144"/>
      <c r="J22" s="145"/>
      <c r="K22" s="145"/>
      <c r="L22" s="146"/>
      <c r="M22" s="145"/>
      <c r="N22" s="145"/>
      <c r="O22" s="144"/>
      <c r="P22" s="145"/>
      <c r="Q22" s="145"/>
      <c r="R22" s="145"/>
      <c r="S22" s="144"/>
      <c r="T22" s="143"/>
      <c r="U22" s="143"/>
      <c r="V22" s="143"/>
      <c r="W22" s="147"/>
    </row>
    <row r="23" spans="1:46" ht="30.95" customHeight="1" thickTop="1"/>
    <row r="24" spans="1:46" ht="14.1" customHeight="1">
      <c r="M24" s="91"/>
      <c r="N24" s="91"/>
    </row>
  </sheetData>
  <sheetProtection password="C328" sheet="1" objects="1" scenarios="1"/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212" priority="1" stopIfTrue="1">
      <formula>AND(($F$6=$B$8),($F$6&lt;&gt;""))</formula>
    </cfRule>
    <cfRule type="expression" priority="2" stopIfTrue="1">
      <formula>$F$10=$B$8</formula>
    </cfRule>
    <cfRule type="expression" dxfId="211" priority="3" stopIfTrue="1">
      <formula>AND(($G$8&lt;&gt;""),($F$6&lt;&gt;""))</formula>
    </cfRule>
  </conditionalFormatting>
  <conditionalFormatting sqref="J8:K8">
    <cfRule type="expression" dxfId="210" priority="4" stopIfTrue="1">
      <formula>AND(($J$8=$F$6),($J$8&lt;&gt;""))</formula>
    </cfRule>
    <cfRule type="expression" priority="5" stopIfTrue="1">
      <formula>$J$4=$F$6</formula>
    </cfRule>
    <cfRule type="expression" dxfId="209" priority="6" stopIfTrue="1">
      <formula>AND(($K$6&lt;&gt;""),($J$8&lt;&gt;""))</formula>
    </cfRule>
  </conditionalFormatting>
  <conditionalFormatting sqref="J4:K4">
    <cfRule type="expression" dxfId="208" priority="7" stopIfTrue="1">
      <formula>AND(($J$4=$F$6),($J$4&lt;&gt;""))</formula>
    </cfRule>
    <cfRule type="expression" priority="8" stopIfTrue="1">
      <formula>$J$8=$F$6</formula>
    </cfRule>
    <cfRule type="expression" dxfId="207" priority="9" stopIfTrue="1">
      <formula>AND(($K$6&lt;&gt;""),($J$4&lt;&gt;""))</formula>
    </cfRule>
  </conditionalFormatting>
  <conditionalFormatting sqref="F10:G10">
    <cfRule type="expression" dxfId="206" priority="10" stopIfTrue="1">
      <formula>AND(($F$10=$B$8),($F$10&lt;&gt;""))</formula>
    </cfRule>
    <cfRule type="expression" priority="11" stopIfTrue="1">
      <formula>$F$6=$B$8</formula>
    </cfRule>
    <cfRule type="expression" dxfId="205" priority="12" stopIfTrue="1">
      <formula>AND(($G$8&lt;&gt;""),($F$10&lt;&gt;""))</formula>
    </cfRule>
  </conditionalFormatting>
  <conditionalFormatting sqref="F16:G16">
    <cfRule type="expression" dxfId="204" priority="13" stopIfTrue="1">
      <formula>AND(($F$16=$B$18),($F$16&lt;&gt;""))</formula>
    </cfRule>
    <cfRule type="expression" priority="14" stopIfTrue="1">
      <formula>$F$20=$B$18</formula>
    </cfRule>
    <cfRule type="expression" dxfId="203" priority="15" stopIfTrue="1">
      <formula>AND(($G$18&lt;&gt;""),($F$16&lt;&gt;""))</formula>
    </cfRule>
  </conditionalFormatting>
  <conditionalFormatting sqref="F20:G20">
    <cfRule type="expression" dxfId="202" priority="16" stopIfTrue="1">
      <formula>AND(($F$20=$B$18),($F$20&lt;&gt;""))</formula>
    </cfRule>
    <cfRule type="expression" priority="17" stopIfTrue="1">
      <formula>$F$16=$B$18</formula>
    </cfRule>
    <cfRule type="expression" dxfId="201" priority="18" stopIfTrue="1">
      <formula>AND(($G$18&lt;&gt;""),($F$20&lt;&gt;""))</formula>
    </cfRule>
  </conditionalFormatting>
  <conditionalFormatting sqref="J14:K14">
    <cfRule type="expression" dxfId="200" priority="19" stopIfTrue="1">
      <formula>AND(($J$14=$F$16),($J$14&lt;&gt;""))</formula>
    </cfRule>
    <cfRule type="expression" priority="20" stopIfTrue="1">
      <formula>$J$18=$F$16</formula>
    </cfRule>
    <cfRule type="expression" dxfId="199" priority="21" stopIfTrue="1">
      <formula>AND(($K$16&lt;&gt;""),($J$14&lt;&gt;""))</formula>
    </cfRule>
  </conditionalFormatting>
  <conditionalFormatting sqref="J18:K18">
    <cfRule type="expression" dxfId="198" priority="22" stopIfTrue="1">
      <formula>AND(($J$18=$F$16),($J$18&lt;&gt;""))</formula>
    </cfRule>
    <cfRule type="expression" priority="23" stopIfTrue="1">
      <formula>$J$14=$F$16</formula>
    </cfRule>
    <cfRule type="expression" dxfId="197" priority="24" stopIfTrue="1">
      <formula>AND(($K$16&lt;&gt;""),($J$18&lt;&gt;""))</formula>
    </cfRule>
  </conditionalFormatting>
  <conditionalFormatting sqref="Q4:R4">
    <cfRule type="expression" dxfId="196" priority="25" stopIfTrue="1">
      <formula>AND(($Q$4=$U$6),($Q$4&lt;&gt;""))</formula>
    </cfRule>
    <cfRule type="expression" priority="26" stopIfTrue="1">
      <formula>$Q$8=$U$6</formula>
    </cfRule>
    <cfRule type="expression" dxfId="195" priority="27" stopIfTrue="1">
      <formula>AND(($R$6&lt;&gt;""),($Q$4&lt;&gt;""))</formula>
    </cfRule>
  </conditionalFormatting>
  <conditionalFormatting sqref="Q8:R8">
    <cfRule type="expression" dxfId="194" priority="28" stopIfTrue="1">
      <formula>AND(($Q$8=$U$6),($Q$8&lt;&gt;""))</formula>
    </cfRule>
    <cfRule type="expression" priority="29" stopIfTrue="1">
      <formula>$Q$4=$U$6</formula>
    </cfRule>
    <cfRule type="expression" dxfId="193" priority="30" stopIfTrue="1">
      <formula>AND(($R$6&lt;&gt;""),($Q$8&lt;&gt;""))</formula>
    </cfRule>
  </conditionalFormatting>
  <conditionalFormatting sqref="Q14:R14">
    <cfRule type="expression" dxfId="192" priority="31" stopIfTrue="1">
      <formula>AND(($Q$14=$U$16),($Q$14&lt;&gt;""))</formula>
    </cfRule>
    <cfRule type="expression" priority="32" stopIfTrue="1">
      <formula>$Q$18=$U$16</formula>
    </cfRule>
    <cfRule type="expression" dxfId="191" priority="33" stopIfTrue="1">
      <formula>AND(($R$16&lt;&gt;""),($Q$14&lt;&gt;""))</formula>
    </cfRule>
  </conditionalFormatting>
  <conditionalFormatting sqref="Q18:R18">
    <cfRule type="expression" dxfId="190" priority="34" stopIfTrue="1">
      <formula>AND(($Q$18=$U$16),($Q$18&lt;&gt;""))</formula>
    </cfRule>
    <cfRule type="expression" priority="35" stopIfTrue="1">
      <formula>$Q$14=$U$16</formula>
    </cfRule>
    <cfRule type="expression" dxfId="189" priority="36" stopIfTrue="1">
      <formula>AND(($R$16&lt;&gt;""),($Q$18&lt;&gt;""))</formula>
    </cfRule>
  </conditionalFormatting>
  <conditionalFormatting sqref="M3:N3">
    <cfRule type="expression" dxfId="188" priority="37" stopIfTrue="1">
      <formula>AND(($M$3=$Q$4),($M$3&lt;&gt;""))</formula>
    </cfRule>
    <cfRule type="expression" dxfId="187" priority="38" stopIfTrue="1">
      <formula>$M$5=$Q$4</formula>
    </cfRule>
    <cfRule type="expression" dxfId="186" priority="39" stopIfTrue="1">
      <formula>AND(($N$4&lt;&gt;""),($M$3&lt;&gt;""))</formula>
    </cfRule>
  </conditionalFormatting>
  <conditionalFormatting sqref="M5:N5">
    <cfRule type="expression" dxfId="185" priority="40" stopIfTrue="1">
      <formula>AND(($M$5=$Q$4),($M$5&lt;&gt;""))</formula>
    </cfRule>
    <cfRule type="expression" priority="41" stopIfTrue="1">
      <formula>$M$3=$Q$4</formula>
    </cfRule>
    <cfRule type="expression" dxfId="184" priority="42" stopIfTrue="1">
      <formula>AND(($N$4&lt;&gt;""),($M$5&lt;&gt;""))</formula>
    </cfRule>
  </conditionalFormatting>
  <conditionalFormatting sqref="M7:N7">
    <cfRule type="expression" dxfId="183" priority="43" stopIfTrue="1">
      <formula>AND(($M$7=$Q$8),($M$7&lt;&gt;""))</formula>
    </cfRule>
    <cfRule type="expression" priority="44" stopIfTrue="1">
      <formula>$M$9=$Q$8</formula>
    </cfRule>
    <cfRule type="expression" dxfId="182" priority="45" stopIfTrue="1">
      <formula>AND(($N$8&lt;&gt;""),($M$7&lt;&gt;""))</formula>
    </cfRule>
  </conditionalFormatting>
  <conditionalFormatting sqref="M9:N9">
    <cfRule type="expression" dxfId="181" priority="46" stopIfTrue="1">
      <formula>AND(($M$9=$Q$8),($M$9&lt;&gt;""))</formula>
    </cfRule>
    <cfRule type="expression" priority="47" stopIfTrue="1">
      <formula>$M$7=$Q$8</formula>
    </cfRule>
    <cfRule type="expression" dxfId="180" priority="48" stopIfTrue="1">
      <formula>AND(($N$8&lt;&gt;""),($M$9&lt;&gt;""))</formula>
    </cfRule>
  </conditionalFormatting>
  <conditionalFormatting sqref="M13:N13">
    <cfRule type="expression" dxfId="179" priority="49" stopIfTrue="1">
      <formula>AND(($M$13=$Q$14),($M$13&lt;&gt;""))</formula>
    </cfRule>
    <cfRule type="expression" priority="50" stopIfTrue="1">
      <formula>$M$15=$Q$14</formula>
    </cfRule>
    <cfRule type="expression" dxfId="178" priority="51" stopIfTrue="1">
      <formula>AND(($N$14&lt;&gt;""),($M$13&lt;&gt;""))</formula>
    </cfRule>
  </conditionalFormatting>
  <conditionalFormatting sqref="M15:N15">
    <cfRule type="expression" dxfId="177" priority="52" stopIfTrue="1">
      <formula>AND(($M$15=$Q$14),($M$15&lt;&gt;""))</formula>
    </cfRule>
    <cfRule type="expression" priority="53" stopIfTrue="1">
      <formula>$M$13=$Q$14</formula>
    </cfRule>
    <cfRule type="expression" dxfId="176" priority="54" stopIfTrue="1">
      <formula>AND(($N$14&lt;&gt;""),($M$15&lt;&gt;""))</formula>
    </cfRule>
  </conditionalFormatting>
  <conditionalFormatting sqref="M17:N17">
    <cfRule type="expression" dxfId="175" priority="55" stopIfTrue="1">
      <formula>AND(($M$17=$Q$18),($M$17&lt;&gt;""))</formula>
    </cfRule>
    <cfRule type="expression" priority="56" stopIfTrue="1">
      <formula>$M$19=$Q$18</formula>
    </cfRule>
    <cfRule type="expression" dxfId="174" priority="57" stopIfTrue="1">
      <formula>AND(($N$18&lt;&gt;""),($M$17&lt;&gt;""))</formula>
    </cfRule>
  </conditionalFormatting>
  <conditionalFormatting sqref="M19:N19">
    <cfRule type="expression" dxfId="173" priority="58" stopIfTrue="1">
      <formula>AND(($M$19=$Q$18),($M$19&lt;&gt;""))</formula>
    </cfRule>
    <cfRule type="expression" priority="59" stopIfTrue="1">
      <formula>$M$17=$Q$18</formula>
    </cfRule>
    <cfRule type="expression" dxfId="172" priority="60" stopIfTrue="1">
      <formula>AND(($N$18&lt;&gt;""),($M$19&lt;&gt;""))</formula>
    </cfRule>
  </conditionalFormatting>
  <conditionalFormatting sqref="S14 S8 S4 S18 O19 O17 O15 O13 O9 O7 O5 O3 I4 I8 E6 E10 E16 E20 I18 I14">
    <cfRule type="cellIs" dxfId="171" priority="61" stopIfTrue="1" operator="equal">
      <formula>"F"</formula>
    </cfRule>
    <cfRule type="cellIs" dxfId="170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K6 K1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3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2007-2008
&amp;C&amp;"Book Antiqua,Italique"&amp;20Les 4 premiers de chaque Poule sont qualifiés
(Tableau de 64 joueurs)&amp;R&amp;"Comic Sans MS,Gras"&amp;20LIGUE FFB
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AT24"/>
  <sheetViews>
    <sheetView showGridLines="0" tabSelected="1" zoomScale="75" workbookViewId="0">
      <selection activeCell="E6" sqref="E6"/>
    </sheetView>
  </sheetViews>
  <sheetFormatPr baseColWidth="10" defaultColWidth="11.42578125" defaultRowHeight="14.1" customHeight="1"/>
  <cols>
    <col min="1" max="1" width="7.42578125" style="87" customWidth="1"/>
    <col min="2" max="2" width="18.7109375" style="87" customWidth="1"/>
    <col min="3" max="3" width="5.28515625" style="87" bestFit="1" customWidth="1"/>
    <col min="4" max="4" width="3.42578125" style="87" bestFit="1" customWidth="1"/>
    <col min="5" max="5" width="3" style="148" customWidth="1"/>
    <col min="6" max="6" width="18.7109375" style="149" customWidth="1"/>
    <col min="7" max="7" width="4.7109375" style="149" customWidth="1"/>
    <col min="8" max="8" width="3.42578125" style="149" customWidth="1"/>
    <col min="9" max="9" width="3" style="148" customWidth="1"/>
    <col min="10" max="10" width="18.7109375" style="149" customWidth="1"/>
    <col min="11" max="11" width="4.7109375" style="149" customWidth="1"/>
    <col min="12" max="12" width="4.140625" style="150" customWidth="1"/>
    <col min="13" max="13" width="18.7109375" style="149" customWidth="1"/>
    <col min="14" max="14" width="4.7109375" style="149" customWidth="1"/>
    <col min="15" max="15" width="3" style="148" customWidth="1"/>
    <col min="16" max="16" width="3.42578125" style="149" customWidth="1"/>
    <col min="17" max="17" width="18.7109375" style="149" customWidth="1"/>
    <col min="18" max="18" width="4.7109375" style="149" customWidth="1"/>
    <col min="19" max="19" width="3" style="148" customWidth="1"/>
    <col min="20" max="20" width="3.42578125" style="87" customWidth="1"/>
    <col min="21" max="21" width="18.7109375" style="87" customWidth="1"/>
    <col min="22" max="22" width="5.42578125" style="87" bestFit="1" customWidth="1"/>
    <col min="23" max="23" width="7.42578125" style="87" customWidth="1"/>
    <col min="24" max="24" width="4.7109375" style="87" customWidth="1"/>
    <col min="25" max="25" width="2.28515625" style="87" hidden="1" customWidth="1"/>
    <col min="26" max="26" width="18.7109375" style="87" hidden="1" customWidth="1"/>
    <col min="27" max="27" width="3.42578125" style="87" hidden="1" customWidth="1"/>
    <col min="28" max="28" width="18.7109375" style="88" hidden="1" customWidth="1"/>
    <col min="29" max="29" width="3" style="87" hidden="1" customWidth="1"/>
    <col min="30" max="30" width="2.85546875" style="87" hidden="1" customWidth="1"/>
    <col min="31" max="31" width="3" style="87" hidden="1" customWidth="1"/>
    <col min="32" max="32" width="2.85546875" style="87" hidden="1" customWidth="1"/>
    <col min="33" max="33" width="3" style="87" hidden="1" customWidth="1"/>
    <col min="34" max="34" width="2.85546875" style="87" hidden="1" customWidth="1"/>
    <col min="35" max="35" width="3" style="87" hidden="1" customWidth="1"/>
    <col min="36" max="36" width="2.85546875" style="87" hidden="1" customWidth="1"/>
    <col min="37" max="37" width="3" style="87" hidden="1" customWidth="1"/>
    <col min="38" max="38" width="2.85546875" style="87" hidden="1" customWidth="1"/>
    <col min="39" max="39" width="3" style="87" hidden="1" customWidth="1"/>
    <col min="40" max="40" width="2.85546875" style="87" hidden="1" customWidth="1"/>
    <col min="41" max="41" width="4.7109375" style="87" hidden="1" customWidth="1"/>
    <col min="42" max="42" width="3.42578125" style="87" hidden="1" customWidth="1"/>
    <col min="43" max="43" width="3.42578125" style="87" bestFit="1" customWidth="1"/>
    <col min="44" max="44" width="18.7109375" style="87" customWidth="1"/>
    <col min="45" max="45" width="4.7109375" style="87" customWidth="1"/>
    <col min="46" max="46" width="3.42578125" style="87" bestFit="1" customWidth="1"/>
    <col min="47" max="16384" width="11.42578125" style="87"/>
  </cols>
  <sheetData>
    <row r="1" spans="1:46" ht="30" customHeight="1" thickTop="1" thickBot="1">
      <c r="A1" s="82"/>
      <c r="B1" s="83"/>
      <c r="C1" s="83"/>
      <c r="D1" s="83"/>
      <c r="E1" s="84"/>
      <c r="F1" s="85"/>
      <c r="G1" s="85"/>
      <c r="H1" s="85"/>
      <c r="I1" s="84"/>
      <c r="J1" s="204" t="s">
        <v>79</v>
      </c>
      <c r="K1" s="204"/>
      <c r="L1" s="204"/>
      <c r="M1" s="204"/>
      <c r="N1" s="204"/>
      <c r="O1" s="204"/>
      <c r="P1" s="204"/>
      <c r="Q1" s="204"/>
      <c r="R1" s="204"/>
      <c r="S1" s="84"/>
      <c r="T1" s="83"/>
      <c r="U1" s="83"/>
      <c r="V1" s="83"/>
      <c r="W1" s="86"/>
    </row>
    <row r="2" spans="1:46" ht="30" customHeight="1">
      <c r="A2" s="89"/>
      <c r="E2" s="90"/>
      <c r="F2" s="91"/>
      <c r="G2" s="91"/>
      <c r="H2" s="91"/>
      <c r="I2" s="90"/>
      <c r="J2" s="92"/>
      <c r="K2" s="92"/>
      <c r="L2" s="92"/>
      <c r="M2" s="92"/>
      <c r="N2" s="92"/>
      <c r="O2" s="92"/>
      <c r="P2" s="92"/>
      <c r="Q2" s="92"/>
      <c r="R2" s="92"/>
      <c r="S2" s="90"/>
      <c r="T2" s="93"/>
      <c r="U2" s="93"/>
      <c r="V2" s="93"/>
      <c r="W2" s="94"/>
      <c r="AQ2" s="205" t="s">
        <v>36</v>
      </c>
      <c r="AR2" s="206"/>
      <c r="AS2" s="206"/>
      <c r="AT2" s="207"/>
    </row>
    <row r="3" spans="1:46" ht="30" customHeight="1" thickBot="1">
      <c r="A3" s="89"/>
      <c r="E3" s="90"/>
      <c r="F3" s="91"/>
      <c r="G3" s="91"/>
      <c r="H3" s="91"/>
      <c r="I3" s="90"/>
      <c r="J3" s="95"/>
      <c r="K3" s="91" t="s">
        <v>9</v>
      </c>
      <c r="L3" s="96">
        <v>15</v>
      </c>
      <c r="M3" s="71" t="str">
        <f>IF(IF(ISNA(VLOOKUP(L3,Inscrits!$A$2:$C$65,2,FALSE)),"",VLOOKUP(L3,Inscrits!$A$2:$C$65,2,FALSE))=0,"",IF(ISNA(VLOOKUP(L3,Inscrits!$A$2:$C$65,2,FALSE)),"",VLOOKUP(L3,Inscrits!$A$2:$C$65,2,FALSE)))</f>
        <v>SOCKEEL MARIE PIERRE</v>
      </c>
      <c r="N3" s="72" t="str">
        <f>IF(IF(ISNA(VLOOKUP(L3,Inscrits!$A$2:$C$65,3,FALSE)),"","("&amp;(VLOOKUP(L3,Inscrits!$A$2:$C$65,3,FALSE))&amp;")")="()","",IF(ISNA(VLOOKUP(L3,Inscrits!$A$2:$C$65,3,FALSE)),"","("&amp;(VLOOKUP(L3,Inscrits!$A$2:$C$65,3,FALSE))&amp;")"))</f>
        <v>(16)</v>
      </c>
      <c r="O3" s="97"/>
      <c r="P3" s="98"/>
      <c r="Q3" s="99" t="s">
        <v>1</v>
      </c>
      <c r="R3" s="91"/>
      <c r="S3" s="90"/>
      <c r="T3" s="93"/>
      <c r="U3" s="93"/>
      <c r="V3" s="93"/>
      <c r="W3" s="94"/>
      <c r="AC3" s="100" t="s">
        <v>2</v>
      </c>
      <c r="AD3" s="100" t="s">
        <v>3</v>
      </c>
      <c r="AE3" s="100" t="s">
        <v>2</v>
      </c>
      <c r="AF3" s="100" t="s">
        <v>3</v>
      </c>
      <c r="AG3" s="100" t="s">
        <v>2</v>
      </c>
      <c r="AH3" s="100" t="s">
        <v>3</v>
      </c>
      <c r="AI3" s="100" t="s">
        <v>2</v>
      </c>
      <c r="AJ3" s="100" t="s">
        <v>3</v>
      </c>
      <c r="AK3" s="100" t="s">
        <v>2</v>
      </c>
      <c r="AL3" s="100" t="s">
        <v>3</v>
      </c>
      <c r="AM3" s="100" t="s">
        <v>2</v>
      </c>
      <c r="AN3" s="100" t="s">
        <v>3</v>
      </c>
      <c r="AO3" s="100" t="s">
        <v>4</v>
      </c>
      <c r="AQ3" s="101"/>
      <c r="AR3" s="102" t="s">
        <v>5</v>
      </c>
      <c r="AS3" s="103" t="s">
        <v>4</v>
      </c>
      <c r="AT3" s="104"/>
    </row>
    <row r="4" spans="1:46" ht="30" customHeight="1" thickTop="1">
      <c r="A4" s="89"/>
      <c r="E4" s="90"/>
      <c r="F4" s="91"/>
      <c r="G4" s="91"/>
      <c r="H4" s="105"/>
      <c r="I4" s="106" t="s">
        <v>49</v>
      </c>
      <c r="J4" s="71" t="str">
        <f>IF(OR(AND(O3="F",O5="F"),AND(O3="A",O5="A")),M5,IF(OR(O3="F",O3="A"),M3,IF(OR(O5="F",O5="A"),M5,IF(O3=O5,"",(IF(O3&lt;O5,M3,M5))))))</f>
        <v>Blanc 13</v>
      </c>
      <c r="K4" s="72" t="str">
        <f>IF(OR(AND(O3="F",O5="F"),AND(O3="A",O5="A")),N5,IF(OR(O3="F",O3="A"),N3,IF(OR(O5="F",O5="A"),N5,IF(O3=O5,"",(IF(O3&lt;O5,N3,N5))))))</f>
        <v>(NC)</v>
      </c>
      <c r="L4" s="96"/>
      <c r="M4" s="107" t="s">
        <v>100</v>
      </c>
      <c r="N4" s="108"/>
      <c r="O4" s="109"/>
      <c r="P4" s="110"/>
      <c r="Q4" s="71" t="str">
        <f>IF(OR(AND(O3="F",O5="F"),AND(O3="A",O5="A")),M3,IF(OR(O3="F",O3="A"),M5,IF(OR(O5="F",O5="A"),M3,IF(O3=O5,"",(IF(O3&gt;O5,M3,M5))))))</f>
        <v>SOCKEEL MARIE PIERRE</v>
      </c>
      <c r="R4" s="72" t="str">
        <f>IF(OR(AND(O3="F",O5="F"),AND(O3="A",O5="A")),N3,IF(OR(O3="F",O3="A"),N5,IF(OR(O5="F",O5="A"),N3,IF(O3=O5,"",(IF(O3&gt;O5,N3,N5))))))</f>
        <v>(16)</v>
      </c>
      <c r="S4" s="111"/>
      <c r="T4" s="112"/>
      <c r="U4" s="93"/>
      <c r="V4" s="93"/>
      <c r="W4" s="94"/>
      <c r="Y4" s="87">
        <v>1</v>
      </c>
      <c r="Z4" s="113" t="str">
        <f>IF(U6="","",IF(U6=Q4,Q4,Q8))</f>
        <v/>
      </c>
      <c r="AB4" s="114" t="str">
        <f>M3</f>
        <v>SOCKEEL MARIE PIERRE</v>
      </c>
      <c r="AC4" s="115" t="str">
        <f>IF(AB4=M3,IF(O5="F","",O3),0)</f>
        <v/>
      </c>
      <c r="AD4" s="115" t="str">
        <f>IF(AB4=M3,IF(O3="F","",O5),0)</f>
        <v>F</v>
      </c>
      <c r="AE4" s="116">
        <f>IF(AB4=Q4,IF(S8="F","",S4),0)</f>
        <v>0</v>
      </c>
      <c r="AF4" s="116">
        <f>IF(AB4=Q4,IF(S4="F","",S8),0)</f>
        <v>0</v>
      </c>
      <c r="AG4" s="115">
        <f>IF(AB4=J4,IF(I8="F","",I4),0)</f>
        <v>0</v>
      </c>
      <c r="AH4" s="115">
        <f>IF(AB4=J4,IF(I4="F","",I8),0)</f>
        <v>0</v>
      </c>
      <c r="AI4" s="116">
        <f>IF(AB4=F6,IF(E10="F","",E6),0)</f>
        <v>0</v>
      </c>
      <c r="AJ4" s="116">
        <f>IF(AB4=F6,IF(E6="F","",E10),0)</f>
        <v>0</v>
      </c>
      <c r="AK4" s="115">
        <f>IF(AB4=F20,IF(E16="F","",E20),0)</f>
        <v>0</v>
      </c>
      <c r="AL4" s="115">
        <f>IF(AB4=F20,IF(E20="F","",E16),0)</f>
        <v>0</v>
      </c>
      <c r="AM4" s="117">
        <f t="shared" ref="AM4:AN7" si="0">SUM(AC4,AE4,AG4,AI4,AK4)</f>
        <v>0</v>
      </c>
      <c r="AN4" s="117">
        <f t="shared" si="0"/>
        <v>0</v>
      </c>
      <c r="AO4" s="113">
        <f>AM4-AN4</f>
        <v>0</v>
      </c>
      <c r="AQ4" s="101"/>
      <c r="AR4" s="118" t="str">
        <f>Z4</f>
        <v/>
      </c>
      <c r="AS4" s="119" t="str">
        <f>IF(AR4="","",(VLOOKUP(AR4,AB4:AO17,14,FALSE)))</f>
        <v/>
      </c>
      <c r="AT4" s="104"/>
    </row>
    <row r="5" spans="1:46" ht="30" customHeight="1">
      <c r="A5" s="89"/>
      <c r="B5" s="93"/>
      <c r="C5" s="93"/>
      <c r="D5" s="93"/>
      <c r="E5" s="90"/>
      <c r="F5" s="95"/>
      <c r="G5" s="91" t="s">
        <v>30</v>
      </c>
      <c r="H5" s="91"/>
      <c r="I5" s="120"/>
      <c r="J5" s="91"/>
      <c r="K5" s="91"/>
      <c r="L5" s="96">
        <v>50</v>
      </c>
      <c r="M5" s="71" t="str">
        <f>IF(IF(ISNA(VLOOKUP(L5,Inscrits!$A$2:$C$65,2,FALSE)),"",VLOOKUP(L5,Inscrits!$A$2:$C$65,2,FALSE))=0,"",IF(ISNA(VLOOKUP(L5,Inscrits!$A$2:$C$65,2,FALSE)),"",VLOOKUP(L5,Inscrits!$A$2:$C$65,2,FALSE)))</f>
        <v>Blanc 13</v>
      </c>
      <c r="N5" s="72" t="str">
        <f>IF(IF(ISNA(VLOOKUP(L5,Inscrits!$A$2:$C$65,3,FALSE)),"","("&amp;(VLOOKUP(L5,Inscrits!$A$2:$C$65,3,FALSE))&amp;")")="()","",IF(ISNA(VLOOKUP(L5,Inscrits!$A$2:$C$65,3,FALSE)),"","("&amp;(VLOOKUP(L5,Inscrits!$A$2:$C$65,3,FALSE))&amp;")"))</f>
        <v>(NC)</v>
      </c>
      <c r="O5" s="97" t="s">
        <v>49</v>
      </c>
      <c r="P5" s="98"/>
      <c r="Q5" s="91"/>
      <c r="R5" s="91"/>
      <c r="S5" s="90"/>
      <c r="T5" s="121"/>
      <c r="U5" s="122" t="s">
        <v>8</v>
      </c>
      <c r="V5" s="93"/>
      <c r="W5" s="94"/>
      <c r="Y5" s="87">
        <v>3</v>
      </c>
      <c r="Z5" s="113" t="str">
        <f>IF(B8="","",IF(B8=F6,F6,F10))</f>
        <v/>
      </c>
      <c r="AB5" s="114" t="str">
        <f>M5</f>
        <v>Blanc 13</v>
      </c>
      <c r="AC5" s="115" t="str">
        <f>IF(AB5=M5,IF(O3="F","",O5),0)</f>
        <v>F</v>
      </c>
      <c r="AD5" s="115" t="str">
        <f>IF(AB5=M5,IF(O5="F","",O3),0)</f>
        <v/>
      </c>
      <c r="AE5" s="116">
        <f>IF(AB5=Q4,IF(S8="F","",S4),0)</f>
        <v>0</v>
      </c>
      <c r="AF5" s="116">
        <f>IF(AB5=Q4,IF(S4="F","",S8),0)</f>
        <v>0</v>
      </c>
      <c r="AG5" s="115" t="str">
        <f>IF(AB5=J4,IF(I8="F","",I4),0)</f>
        <v>F</v>
      </c>
      <c r="AH5" s="115" t="str">
        <f>IF(AB5=J4,IF(I4="F","",I8),0)</f>
        <v/>
      </c>
      <c r="AI5" s="116">
        <f>IF(AB5=F6,IF(E10="F","",E6),0)</f>
        <v>0</v>
      </c>
      <c r="AJ5" s="116">
        <f>IF(AB5=F6,IF(E6="F","",E10),0)</f>
        <v>0</v>
      </c>
      <c r="AK5" s="115">
        <f>IF(AB5=F20,IF(E16="F","",E20),0)</f>
        <v>0</v>
      </c>
      <c r="AL5" s="115">
        <f>IF(AB5=F20,IF(E20="F","",E16),0)</f>
        <v>0</v>
      </c>
      <c r="AM5" s="117">
        <f t="shared" si="0"/>
        <v>0</v>
      </c>
      <c r="AN5" s="117">
        <f t="shared" si="0"/>
        <v>0</v>
      </c>
      <c r="AO5" s="113">
        <f>AM5-AN5</f>
        <v>0</v>
      </c>
      <c r="AQ5" s="101"/>
      <c r="AR5" s="123" t="str">
        <f>Z14</f>
        <v/>
      </c>
      <c r="AS5" s="124" t="str">
        <f>IF(AR5="","",(VLOOKUP(AR5,AB4:AO17,14,FALSE)))</f>
        <v/>
      </c>
      <c r="AT5" s="104"/>
    </row>
    <row r="6" spans="1:46" ht="30" customHeight="1">
      <c r="A6" s="89"/>
      <c r="B6" s="93"/>
      <c r="C6" s="93"/>
      <c r="D6" s="125"/>
      <c r="E6" s="106" t="s">
        <v>49</v>
      </c>
      <c r="F6" s="71" t="str">
        <f>IF(OR(I4="F",I4="A"),J8,IF(OR(I8="F",I8="A"),J4,IF(I4=I8,"",(IF(I4&gt;I8,J4,J8)))))</f>
        <v>Blanc 10</v>
      </c>
      <c r="G6" s="72" t="str">
        <f>IF(OR(I4="F",I4="A"),K8,IF(OR(I8="F",I8="A"),K4,IF(I4=I8,"",(IF(I4&gt;I8,K4,K8)))))</f>
        <v>(NC)</v>
      </c>
      <c r="H6" s="91"/>
      <c r="I6" s="120"/>
      <c r="J6" s="107" t="s">
        <v>106</v>
      </c>
      <c r="K6" s="108"/>
      <c r="L6" s="96"/>
      <c r="M6" s="91"/>
      <c r="N6" s="91"/>
      <c r="O6" s="90"/>
      <c r="P6" s="91"/>
      <c r="Q6" s="107" t="s">
        <v>104</v>
      </c>
      <c r="R6" s="108"/>
      <c r="S6" s="90"/>
      <c r="T6" s="126"/>
      <c r="U6" s="71" t="str">
        <f>IF(OR(S4="F",S4="A"),Q8,IF(OR(S8="F",S8="A"),Q4,IF(S4=S8,"",(IF(S4&gt;S8,Q4,Q8)))))</f>
        <v/>
      </c>
      <c r="V6" s="72" t="str">
        <f>IF(OR(S4="F",S4="A"),R8,IF(OR(S8="F",S8="A"),R4,IF(S4=S8,"",(IF(S4&gt;S8,R4,R8)))))</f>
        <v/>
      </c>
      <c r="W6" s="127" t="s">
        <v>2</v>
      </c>
      <c r="Y6" s="87">
        <v>5</v>
      </c>
      <c r="Z6" s="113" t="str">
        <f>IF(B8="","",IF(B8=F6,F10,F6))</f>
        <v/>
      </c>
      <c r="AB6" s="114" t="str">
        <f>M7</f>
        <v>Blanc 10</v>
      </c>
      <c r="AC6" s="115" t="str">
        <f>IF(AB6=M7,IF(O9="F","",O7),0)</f>
        <v>F</v>
      </c>
      <c r="AD6" s="115" t="str">
        <f>IF(AB6=M7,IF(O7="F","",O9),0)</f>
        <v/>
      </c>
      <c r="AE6" s="116">
        <f>IF(AB6=Q8,IF(S4="F","",S8),0)</f>
        <v>0</v>
      </c>
      <c r="AF6" s="116">
        <f>IF(AB6=Q8,IF(S8="F","",S4),0)</f>
        <v>0</v>
      </c>
      <c r="AG6" s="115" t="str">
        <f>IF(AB6=J8,IF(I4="F","",I8),0)</f>
        <v/>
      </c>
      <c r="AH6" s="115" t="str">
        <f>IF(AB6=J8,IF(I8="F","",I4),0)</f>
        <v>F</v>
      </c>
      <c r="AI6" s="116" t="str">
        <f>IF(AB6=F6,IF(E10="F","",E6),0)</f>
        <v>F</v>
      </c>
      <c r="AJ6" s="116" t="str">
        <f>IF(AB6=F6,IF(E6="F","",E10),0)</f>
        <v/>
      </c>
      <c r="AK6" s="115">
        <f>IF(AB6=F20,IF(E16="F","",E20),0)</f>
        <v>0</v>
      </c>
      <c r="AL6" s="115">
        <f>IF(AB6=F20,IF(E20="F","",E16),0)</f>
        <v>0</v>
      </c>
      <c r="AM6" s="117">
        <f t="shared" si="0"/>
        <v>0</v>
      </c>
      <c r="AN6" s="117">
        <f t="shared" si="0"/>
        <v>0</v>
      </c>
      <c r="AO6" s="113">
        <f>AM6-AN6</f>
        <v>0</v>
      </c>
      <c r="AQ6" s="101"/>
      <c r="AR6" s="123" t="str">
        <f>Z5</f>
        <v/>
      </c>
      <c r="AS6" s="124" t="str">
        <f>IF(AR6="","",(VLOOKUP(AR6,AB4:AO17,14,FALSE)))</f>
        <v/>
      </c>
      <c r="AT6" s="104"/>
    </row>
    <row r="7" spans="1:46" ht="30" customHeight="1">
      <c r="A7" s="89"/>
      <c r="B7" s="128"/>
      <c r="C7" s="93" t="s">
        <v>34</v>
      </c>
      <c r="D7" s="93"/>
      <c r="E7" s="120"/>
      <c r="F7" s="91"/>
      <c r="G7" s="91"/>
      <c r="H7" s="91"/>
      <c r="I7" s="120"/>
      <c r="J7" s="91"/>
      <c r="K7" s="91"/>
      <c r="L7" s="96">
        <v>47</v>
      </c>
      <c r="M7" s="71" t="str">
        <f>IF(IF(ISNA(VLOOKUP(L7,Inscrits!$A$2:$C$65,2,FALSE)),"",VLOOKUP(L7,Inscrits!$A$2:$C$65,2,FALSE))=0,"",IF(ISNA(VLOOKUP(L7,Inscrits!$A$2:$C$65,2,FALSE)),"",VLOOKUP(L7,Inscrits!$A$2:$C$65,2,FALSE)))</f>
        <v>Blanc 10</v>
      </c>
      <c r="N7" s="72" t="str">
        <f>IF(IF(ISNA(VLOOKUP(L7,Inscrits!$A$2:$C$65,3,FALSE)),"","("&amp;(VLOOKUP(L7,Inscrits!$A$2:$C$65,3,FALSE))&amp;")")="()","",IF(ISNA(VLOOKUP(L7,Inscrits!$A$2:$C$65,3,FALSE)),"","("&amp;(VLOOKUP(L7,Inscrits!$A$2:$C$65,3,FALSE))&amp;")"))</f>
        <v>(NC)</v>
      </c>
      <c r="O7" s="97" t="s">
        <v>49</v>
      </c>
      <c r="P7" s="98"/>
      <c r="Q7" s="91"/>
      <c r="R7" s="91"/>
      <c r="S7" s="90"/>
      <c r="T7" s="121"/>
      <c r="U7" s="93"/>
      <c r="V7" s="93"/>
      <c r="W7" s="94"/>
      <c r="Y7" s="87">
        <v>7</v>
      </c>
      <c r="Z7" s="113" t="str">
        <f>IF(F6="","",IF(F6=J4,J8,J4))</f>
        <v>Blanc 13</v>
      </c>
      <c r="AB7" s="114" t="str">
        <f>M9</f>
        <v>SENES A MARIO</v>
      </c>
      <c r="AC7" s="115" t="str">
        <f>IF(AB7=M9,IF(O7="F","",O9),0)</f>
        <v/>
      </c>
      <c r="AD7" s="115" t="str">
        <f>IF(AB7=M9,IF(O9="F","",O7),0)</f>
        <v>F</v>
      </c>
      <c r="AE7" s="116">
        <f>IF(AB7=Q8,IF(S4="F","",S8),0)</f>
        <v>0</v>
      </c>
      <c r="AF7" s="116">
        <f>IF(AB7=Q8,IF(S8="F","",S4),0)</f>
        <v>0</v>
      </c>
      <c r="AG7" s="115">
        <f>IF(AB7=J8,IF(I4="F","",I8),0)</f>
        <v>0</v>
      </c>
      <c r="AH7" s="115">
        <f>IF(AB7=J8,IF(I8="F","",I4),0)</f>
        <v>0</v>
      </c>
      <c r="AI7" s="116">
        <f>IF(AB7=F6,IF(E10="F","",E6),0)</f>
        <v>0</v>
      </c>
      <c r="AJ7" s="116">
        <f>IF(AB7=F6,IF(E6="F","",E10),0)</f>
        <v>0</v>
      </c>
      <c r="AK7" s="115">
        <f>IF(AB7=F20,IF(E16="F","",E20),0)</f>
        <v>0</v>
      </c>
      <c r="AL7" s="115">
        <f>IF(AB7=F20,IF(E20="F","",E16),0)</f>
        <v>0</v>
      </c>
      <c r="AM7" s="117">
        <f t="shared" si="0"/>
        <v>0</v>
      </c>
      <c r="AN7" s="117">
        <f t="shared" si="0"/>
        <v>0</v>
      </c>
      <c r="AO7" s="113">
        <f>AM7-AN7</f>
        <v>0</v>
      </c>
      <c r="AQ7" s="101"/>
      <c r="AR7" s="123" t="str">
        <f>Z15</f>
        <v/>
      </c>
      <c r="AS7" s="124" t="str">
        <f>IF(AR7="","",(VLOOKUP(AR7,AB4:AO17,14,FALSE)))</f>
        <v/>
      </c>
      <c r="AT7" s="104"/>
    </row>
    <row r="8" spans="1:46" ht="30" customHeight="1" thickBot="1">
      <c r="A8" s="129" t="s">
        <v>65</v>
      </c>
      <c r="B8" s="71" t="str">
        <f>IF(OR(E6="F",E6="A"),F10,IF(OR(E10="F",E10="A"),F6,IF(E6=E10,"",(IF(E6&gt;E10,F6,F10)))))</f>
        <v/>
      </c>
      <c r="C8" s="130" t="str">
        <f>IF(OR(E6="F",E6="A"),G10,IF(OR(E10="F",E10="A"),G6,IF(E6=E10,"",(IF(E6&gt;E10,G6,G10)))))</f>
        <v/>
      </c>
      <c r="D8" s="93"/>
      <c r="E8" s="120"/>
      <c r="F8" s="107" t="s">
        <v>108</v>
      </c>
      <c r="G8" s="108"/>
      <c r="H8" s="105"/>
      <c r="I8" s="106"/>
      <c r="J8" s="71" t="str">
        <f>IF(OR(AND(O7="F",O9="F"),AND(O7="A",O9="A")),M9,IF(OR(O7="F",O7="A"),M7,IF(OR(O9="F",O9="A"),M9,IF(O7=O9,"",(IF(O7&lt;O9,M7,M9))))))</f>
        <v>Blanc 10</v>
      </c>
      <c r="K8" s="72" t="str">
        <f>IF(OR(AND(O7="F",O9="F"),AND(O7="A",O9="A")),N9,IF(OR(O7="F",O7="A"),N7,IF(OR(O9="F",O9="A"),N9,IF(O7=O9,"",(IF(O7&lt;O9,N7,N9))))))</f>
        <v>(NC)</v>
      </c>
      <c r="L8" s="96"/>
      <c r="M8" s="107" t="s">
        <v>101</v>
      </c>
      <c r="N8" s="108"/>
      <c r="O8" s="109"/>
      <c r="P8" s="131"/>
      <c r="Q8" s="71" t="str">
        <f>IF(OR(AND(O7="F",O9="F"),AND(O7="A",O9="A")),M7,IF(OR(O7="F",O7="A"),M9,IF(OR(O9="F",O9="A"),M7,IF(O7=O9,"",(IF(O7&gt;O9,M7,M9))))))</f>
        <v>SENES A MARIO</v>
      </c>
      <c r="R8" s="72" t="str">
        <f>IF(OR(AND(O7="F",O9="F"),AND(O7="A",O9="A")),N7,IF(OR(O7="F",O7="A"),N9,IF(OR(O9="F",O9="A"),N7,IF(O7=O9,"",(IF(O7&gt;O9,N7,N9))))))</f>
        <v>(20)</v>
      </c>
      <c r="S8" s="111"/>
      <c r="T8" s="112"/>
      <c r="U8" s="93"/>
      <c r="V8" s="93"/>
      <c r="W8" s="94"/>
      <c r="AQ8" s="132"/>
      <c r="AR8" s="133"/>
      <c r="AS8" s="133"/>
      <c r="AT8" s="134"/>
    </row>
    <row r="9" spans="1:46" ht="30" customHeight="1">
      <c r="A9" s="89"/>
      <c r="B9" s="93"/>
      <c r="C9" s="93"/>
      <c r="D9" s="93"/>
      <c r="E9" s="120"/>
      <c r="F9" s="91"/>
      <c r="G9" s="91"/>
      <c r="H9" s="91"/>
      <c r="I9" s="90"/>
      <c r="J9" s="95"/>
      <c r="K9" s="91" t="s">
        <v>9</v>
      </c>
      <c r="L9" s="96">
        <v>18</v>
      </c>
      <c r="M9" s="71" t="str">
        <f>IF(IF(ISNA(VLOOKUP(L9,Inscrits!$A$2:$C$65,2,FALSE)),"",VLOOKUP(L9,Inscrits!$A$2:$C$65,2,FALSE))=0,"",IF(ISNA(VLOOKUP(L9,Inscrits!$A$2:$C$65,2,FALSE)),"",VLOOKUP(L9,Inscrits!$A$2:$C$65,2,FALSE)))</f>
        <v>SENES A MARIO</v>
      </c>
      <c r="N9" s="72" t="str">
        <f>IF(IF(ISNA(VLOOKUP(L9,Inscrits!$A$2:$C$65,3,FALSE)),"","("&amp;(VLOOKUP(L9,Inscrits!$A$2:$C$65,3,FALSE))&amp;")")="()","",IF(ISNA(VLOOKUP(L9,Inscrits!$A$2:$C$65,3,FALSE)),"","("&amp;(VLOOKUP(L9,Inscrits!$A$2:$C$65,3,FALSE))&amp;")"))</f>
        <v>(20)</v>
      </c>
      <c r="O9" s="97"/>
      <c r="P9" s="98"/>
      <c r="Q9" s="99" t="s">
        <v>10</v>
      </c>
      <c r="R9" s="91"/>
      <c r="S9" s="90"/>
      <c r="T9" s="93"/>
      <c r="U9" s="93"/>
      <c r="V9" s="93"/>
      <c r="W9" s="94"/>
    </row>
    <row r="10" spans="1:46" ht="30" customHeight="1">
      <c r="A10" s="89"/>
      <c r="B10" s="93"/>
      <c r="C10" s="93"/>
      <c r="D10" s="125"/>
      <c r="E10" s="106"/>
      <c r="F10" s="71" t="str">
        <f>IF(OR(S14="F",S14="A"),Q14,IF(OR(S18="F",S18="A"),Q18,IF(S14=S18,"",(IF(S14&lt;S18,Q14,Q18)))))</f>
        <v/>
      </c>
      <c r="G10" s="72" t="str">
        <f>IF(OR(S14="F",S14="A"),R14,IF(OR(S18="F",S18="A"),R18,IF(S14=S18,"",(IF(S14&lt;S18,R14,R18)))))</f>
        <v/>
      </c>
      <c r="H10" s="91"/>
      <c r="I10" s="90"/>
      <c r="J10" s="91"/>
      <c r="K10" s="91"/>
      <c r="L10" s="96"/>
      <c r="M10" s="91"/>
      <c r="N10" s="91"/>
      <c r="O10" s="90"/>
      <c r="P10" s="91"/>
      <c r="Q10" s="91"/>
      <c r="R10" s="91"/>
      <c r="S10" s="90"/>
      <c r="T10" s="93"/>
      <c r="W10" s="94"/>
    </row>
    <row r="11" spans="1:46" ht="30" customHeight="1" thickBot="1">
      <c r="A11" s="89"/>
      <c r="B11" s="93"/>
      <c r="C11" s="93"/>
      <c r="D11" s="93"/>
      <c r="E11" s="90"/>
      <c r="F11" s="95"/>
      <c r="G11" s="91" t="s">
        <v>32</v>
      </c>
      <c r="H11" s="91"/>
      <c r="I11" s="90"/>
      <c r="J11" s="91"/>
      <c r="K11" s="91"/>
      <c r="L11" s="96"/>
      <c r="M11" s="91"/>
      <c r="N11" s="91"/>
      <c r="O11" s="90"/>
      <c r="P11" s="91"/>
      <c r="Q11" s="91"/>
      <c r="R11" s="91"/>
      <c r="S11" s="90"/>
      <c r="T11" s="93"/>
      <c r="U11" s="202" t="s">
        <v>36</v>
      </c>
      <c r="V11" s="203"/>
      <c r="W11" s="94"/>
    </row>
    <row r="12" spans="1:46" ht="30" customHeight="1">
      <c r="A12" s="89"/>
      <c r="E12" s="90"/>
      <c r="F12" s="91"/>
      <c r="G12" s="91"/>
      <c r="H12" s="91"/>
      <c r="I12" s="90"/>
      <c r="J12" s="91"/>
      <c r="K12" s="91"/>
      <c r="L12" s="96"/>
      <c r="M12" s="91"/>
      <c r="N12" s="91"/>
      <c r="O12" s="90"/>
      <c r="P12" s="91"/>
      <c r="Q12" s="91"/>
      <c r="R12" s="91"/>
      <c r="S12" s="90"/>
      <c r="T12" s="93"/>
      <c r="U12" s="93"/>
      <c r="V12" s="93"/>
      <c r="W12" s="94"/>
      <c r="AQ12" s="205" t="s">
        <v>37</v>
      </c>
      <c r="AR12" s="206"/>
      <c r="AS12" s="206"/>
      <c r="AT12" s="207"/>
    </row>
    <row r="13" spans="1:46" ht="30" customHeight="1" thickBot="1">
      <c r="A13" s="89"/>
      <c r="B13" s="202" t="s">
        <v>36</v>
      </c>
      <c r="C13" s="203"/>
      <c r="E13" s="90"/>
      <c r="F13" s="91"/>
      <c r="G13" s="91"/>
      <c r="H13" s="91"/>
      <c r="I13" s="90"/>
      <c r="J13" s="95"/>
      <c r="K13" s="95" t="s">
        <v>11</v>
      </c>
      <c r="L13" s="96">
        <v>31</v>
      </c>
      <c r="M13" s="71" t="str">
        <f>IF(IF(ISNA(VLOOKUP(L13,Inscrits!$A$2:$C$65,2,FALSE)),"",VLOOKUP(L13,Inscrits!$A$2:$C$65,2,FALSE))=0,"",IF(ISNA(VLOOKUP(L13,Inscrits!$A$2:$C$65,2,FALSE)),"",VLOOKUP(L13,Inscrits!$A$2:$C$65,2,FALSE)))</f>
        <v>BAYA FOUAD</v>
      </c>
      <c r="N13" s="72" t="str">
        <f>IF(IF(ISNA(VLOOKUP(L13,Inscrits!$A$2:$C$65,3,FALSE)),"","("&amp;(VLOOKUP(L13,Inscrits!$A$2:$C$65,3,FALSE))&amp;")")="()","",IF(ISNA(VLOOKUP(L13,Inscrits!$A$2:$C$65,3,FALSE)),"","("&amp;(VLOOKUP(L13,Inscrits!$A$2:$C$65,3,FALSE))&amp;")"))</f>
        <v>(42)</v>
      </c>
      <c r="O13" s="97"/>
      <c r="P13" s="98"/>
      <c r="Q13" s="99" t="s">
        <v>7</v>
      </c>
      <c r="R13" s="91"/>
      <c r="S13" s="90"/>
      <c r="T13" s="93"/>
      <c r="U13" s="93"/>
      <c r="V13" s="93"/>
      <c r="W13" s="94"/>
      <c r="AC13" s="100" t="s">
        <v>2</v>
      </c>
      <c r="AD13" s="100" t="s">
        <v>3</v>
      </c>
      <c r="AE13" s="100" t="s">
        <v>2</v>
      </c>
      <c r="AF13" s="100" t="s">
        <v>3</v>
      </c>
      <c r="AG13" s="100" t="s">
        <v>2</v>
      </c>
      <c r="AH13" s="100" t="s">
        <v>3</v>
      </c>
      <c r="AI13" s="100" t="s">
        <v>2</v>
      </c>
      <c r="AJ13" s="100" t="s">
        <v>3</v>
      </c>
      <c r="AK13" s="100" t="s">
        <v>2</v>
      </c>
      <c r="AL13" s="100" t="s">
        <v>3</v>
      </c>
      <c r="AM13" s="100" t="s">
        <v>2</v>
      </c>
      <c r="AN13" s="100" t="s">
        <v>3</v>
      </c>
      <c r="AO13" s="100" t="s">
        <v>4</v>
      </c>
      <c r="AQ13" s="135"/>
      <c r="AR13" s="136" t="s">
        <v>5</v>
      </c>
      <c r="AS13" s="137" t="s">
        <v>4</v>
      </c>
      <c r="AT13" s="138"/>
    </row>
    <row r="14" spans="1:46" ht="30" customHeight="1" thickTop="1">
      <c r="A14" s="89"/>
      <c r="E14" s="90"/>
      <c r="F14" s="91"/>
      <c r="G14" s="91"/>
      <c r="H14" s="105"/>
      <c r="I14" s="106"/>
      <c r="J14" s="71" t="str">
        <f>IF(OR(AND(O13="F",O15="F"),AND(O13="A",O15="A")),M15,IF(OR(O13="F",O13="A"),M13,IF(OR(O15="F",O15="A"),M15,IF(O13=O15,"",(IF(O13&lt;O15,M13,M15))))))</f>
        <v/>
      </c>
      <c r="K14" s="72" t="str">
        <f>IF(OR(AND(O13="F",O15="F"),AND(O13="A",O15="A")),N15,IF(OR(O13="F",O13="A"),N13,IF(OR(O15="F",O15="A"),N15,IF(O13=O15,"",(IF(O13&lt;O15,N13,N15))))))</f>
        <v/>
      </c>
      <c r="L14" s="96"/>
      <c r="M14" s="107" t="s">
        <v>102</v>
      </c>
      <c r="N14" s="108"/>
      <c r="O14" s="109"/>
      <c r="P14" s="110"/>
      <c r="Q14" s="71" t="str">
        <f>IF(OR(AND(O13="F",O15="F"),AND(O13="A",O15="A")),M13,IF(OR(O13="F",O13="A"),M15,IF(OR(O15="F",O15="A"),M13,IF(O13=O15,"",(IF(O13&gt;O15,M13,M15))))))</f>
        <v/>
      </c>
      <c r="R14" s="72" t="str">
        <f>IF(OR(AND(O13="F",O15="F"),AND(O13="A",O15="A")),N13,IF(OR(O13="F",O13="A"),N15,IF(OR(O15="F",O15="A"),N13,IF(O13=O15,"",(IF(O13&gt;O15,N13,N15))))))</f>
        <v/>
      </c>
      <c r="S14" s="111"/>
      <c r="T14" s="112"/>
      <c r="U14" s="93"/>
      <c r="V14" s="93"/>
      <c r="W14" s="94"/>
      <c r="Y14" s="87">
        <v>2</v>
      </c>
      <c r="Z14" s="113" t="str">
        <f>IF(U16="","",IF(U16=Q14,Q14,Q18))</f>
        <v/>
      </c>
      <c r="AB14" s="114" t="str">
        <f>M13</f>
        <v>BAYA FOUAD</v>
      </c>
      <c r="AC14" s="115">
        <f>IF(AB14=M13,IF(O15="F","",O13),0)</f>
        <v>0</v>
      </c>
      <c r="AD14" s="115">
        <f>IF(AB14=M13,IF(O13="F","",O15),0)</f>
        <v>0</v>
      </c>
      <c r="AE14" s="116">
        <f>IF(AB14=Q14,IF(S18="F","",S14),0)</f>
        <v>0</v>
      </c>
      <c r="AF14" s="116">
        <f>IF(AB14=Q14,IF(S14="F","",S18),0)</f>
        <v>0</v>
      </c>
      <c r="AG14" s="115">
        <f>IF(AB14=J14,IF(I18="F","",I14),0)</f>
        <v>0</v>
      </c>
      <c r="AH14" s="115">
        <f>IF(AB14=J14,IF(I14="F","",I18),0)</f>
        <v>0</v>
      </c>
      <c r="AI14" s="116">
        <f>IF(AB14=F16,IF(E20="F","",E16),0)</f>
        <v>0</v>
      </c>
      <c r="AJ14" s="116">
        <f>IF(AB14=F16,IF(E16="F","",E20),0)</f>
        <v>0</v>
      </c>
      <c r="AK14" s="115">
        <f>IF(AB14=F10,IF(E6="F","",E10),0)</f>
        <v>0</v>
      </c>
      <c r="AL14" s="115">
        <f>IF(AB14=F10,IF(E10="F","",E6),0)</f>
        <v>0</v>
      </c>
      <c r="AM14" s="117">
        <f t="shared" ref="AM14:AN17" si="1">SUM(AC14,AE14,AG14,AI14,AK14)</f>
        <v>0</v>
      </c>
      <c r="AN14" s="117">
        <f t="shared" si="1"/>
        <v>0</v>
      </c>
      <c r="AO14" s="113">
        <f>AM14-AN14</f>
        <v>0</v>
      </c>
      <c r="AQ14" s="135"/>
      <c r="AR14" s="118" t="str">
        <f>Z6</f>
        <v/>
      </c>
      <c r="AS14" s="119" t="str">
        <f>IF(AR14="","",(VLOOKUP(AR14,AB4:AO17,14,FALSE)))</f>
        <v/>
      </c>
      <c r="AT14" s="138"/>
    </row>
    <row r="15" spans="1:46" ht="30" customHeight="1">
      <c r="A15" s="89"/>
      <c r="B15" s="93"/>
      <c r="C15" s="93"/>
      <c r="D15" s="93"/>
      <c r="E15" s="90"/>
      <c r="F15" s="95"/>
      <c r="G15" s="91" t="s">
        <v>31</v>
      </c>
      <c r="H15" s="91"/>
      <c r="I15" s="120"/>
      <c r="J15" s="91"/>
      <c r="K15" s="91"/>
      <c r="L15" s="96">
        <v>34</v>
      </c>
      <c r="M15" s="71" t="str">
        <f>IF(IF(ISNA(VLOOKUP(L15,Inscrits!$A$2:$C$65,2,FALSE)),"",VLOOKUP(L15,Inscrits!$A$2:$C$65,2,FALSE))=0,"",IF(ISNA(VLOOKUP(L15,Inscrits!$A$2:$C$65,2,FALSE)),"",VLOOKUP(L15,Inscrits!$A$2:$C$65,2,FALSE)))</f>
        <v>CHATENOUD ARNAUD</v>
      </c>
      <c r="N15" s="72" t="str">
        <f>IF(IF(ISNA(VLOOKUP(L15,Inscrits!$A$2:$C$65,3,FALSE)),"","("&amp;(VLOOKUP(L15,Inscrits!$A$2:$C$65,3,FALSE))&amp;")")="()","",IF(ISNA(VLOOKUP(L15,Inscrits!$A$2:$C$65,3,FALSE)),"","("&amp;(VLOOKUP(L15,Inscrits!$A$2:$C$65,3,FALSE))&amp;")"))</f>
        <v>(45)</v>
      </c>
      <c r="O15" s="97"/>
      <c r="P15" s="98"/>
      <c r="Q15" s="91"/>
      <c r="R15" s="91"/>
      <c r="S15" s="90"/>
      <c r="T15" s="121"/>
      <c r="U15" s="122" t="s">
        <v>29</v>
      </c>
      <c r="V15" s="93"/>
      <c r="W15" s="94"/>
      <c r="Y15" s="87">
        <v>4</v>
      </c>
      <c r="Z15" s="113" t="str">
        <f>IF(B18="","",IF(B18=F16,F16,F20))</f>
        <v/>
      </c>
      <c r="AB15" s="114" t="str">
        <f>M15</f>
        <v>CHATENOUD ARNAUD</v>
      </c>
      <c r="AC15" s="115">
        <f>IF(AB15=M15,IF(O13="F","",O15),0)</f>
        <v>0</v>
      </c>
      <c r="AD15" s="115">
        <f>IF(AB15=M15,IF(O15="F","",O13),0)</f>
        <v>0</v>
      </c>
      <c r="AE15" s="116">
        <f>IF(AB15=Q14,IF(S18="F","",S14),0)</f>
        <v>0</v>
      </c>
      <c r="AF15" s="116">
        <f>IF(AB15=Q14,IF(S14="F","",S18),0)</f>
        <v>0</v>
      </c>
      <c r="AG15" s="115">
        <f>IF(AB15=J14,IF(I18="F","",I14),0)</f>
        <v>0</v>
      </c>
      <c r="AH15" s="115">
        <f>IF(AB15=J14,IF(I14="F","",I18),0)</f>
        <v>0</v>
      </c>
      <c r="AI15" s="116">
        <f>IF(AB15=F16,IF(E20="F","",E16),0)</f>
        <v>0</v>
      </c>
      <c r="AJ15" s="116">
        <f>IF(AB15=F16,IF(E16="F","",E20),0)</f>
        <v>0</v>
      </c>
      <c r="AK15" s="115">
        <f>IF(AB15=F10,IF(E6="F","",E10),0)</f>
        <v>0</v>
      </c>
      <c r="AL15" s="115">
        <f>IF(AB15=F10,IF(E10="F","",E6),0)</f>
        <v>0</v>
      </c>
      <c r="AM15" s="117">
        <f t="shared" si="1"/>
        <v>0</v>
      </c>
      <c r="AN15" s="117">
        <f t="shared" si="1"/>
        <v>0</v>
      </c>
      <c r="AO15" s="113">
        <f>AM15-AN15</f>
        <v>0</v>
      </c>
      <c r="AQ15" s="135"/>
      <c r="AR15" s="123" t="str">
        <f>Z16</f>
        <v/>
      </c>
      <c r="AS15" s="124" t="str">
        <f>IF(AR15="","",(VLOOKUP(AR15,AB4:AO17,14,FALSE)))</f>
        <v/>
      </c>
      <c r="AT15" s="138"/>
    </row>
    <row r="16" spans="1:46" ht="30" customHeight="1">
      <c r="A16" s="89"/>
      <c r="B16" s="93"/>
      <c r="C16" s="93"/>
      <c r="D16" s="125"/>
      <c r="E16" s="106"/>
      <c r="F16" s="71" t="str">
        <f>IF(OR(I14="F",I14="A"),J18,IF(OR(I18="F",I18="A"),J14,IF(I14=I18,"",(IF(I14&gt;I18,J14,J18)))))</f>
        <v/>
      </c>
      <c r="G16" s="72" t="str">
        <f>IF(OR(I14="F",I14="A"),K18,IF(OR(I18="F",I18="A"),K14,IF(I14=I18,"",(IF(I14&gt;I18,K14,K18)))))</f>
        <v/>
      </c>
      <c r="H16" s="91"/>
      <c r="I16" s="120"/>
      <c r="J16" s="107" t="s">
        <v>107</v>
      </c>
      <c r="K16" s="108"/>
      <c r="L16" s="96"/>
      <c r="M16" s="91"/>
      <c r="N16" s="91"/>
      <c r="O16" s="90"/>
      <c r="P16" s="91"/>
      <c r="Q16" s="107" t="s">
        <v>105</v>
      </c>
      <c r="R16" s="108"/>
      <c r="S16" s="90"/>
      <c r="T16" s="126"/>
      <c r="U16" s="71" t="str">
        <f>IF(OR(S14="F",S14="A"),Q18,IF(OR(S18="F",S18="A"),Q14,IF(S14=S18,"",(IF(S14&gt;S18,Q14,Q18)))))</f>
        <v/>
      </c>
      <c r="V16" s="72" t="str">
        <f>IF(OR(S14="F",S14="A"),R18,IF(OR(S18="F",S18="A"),R14,IF(S14=S18,"",(IF(S14&gt;S18,R14,R18)))))</f>
        <v/>
      </c>
      <c r="W16" s="127" t="s">
        <v>64</v>
      </c>
      <c r="Y16" s="87">
        <v>6</v>
      </c>
      <c r="Z16" s="113" t="str">
        <f>IF(B18="","",IF(B18=F16,F20,F16))</f>
        <v/>
      </c>
      <c r="AB16" s="114" t="str">
        <f>M17</f>
        <v>Blanc 26</v>
      </c>
      <c r="AC16" s="115" t="str">
        <f>IF(AB16=M17,IF(O19="F","",O17),0)</f>
        <v>F</v>
      </c>
      <c r="AD16" s="115" t="str">
        <f>IF(AB16=M17,IF(O17="F","",O19),0)</f>
        <v/>
      </c>
      <c r="AE16" s="116">
        <f>IF(AB16=Q18,IF(S14="F","",S18),0)</f>
        <v>0</v>
      </c>
      <c r="AF16" s="116">
        <f>IF(AB16=Q18,IF(S18="F","",S14),0)</f>
        <v>0</v>
      </c>
      <c r="AG16" s="115" t="str">
        <f>IF(AB16=J18,IF(I14="F","",I18),0)</f>
        <v>F</v>
      </c>
      <c r="AH16" s="115" t="str">
        <f>IF(AB16=J18,IF(I18="F","",I14),0)</f>
        <v/>
      </c>
      <c r="AI16" s="116">
        <f>IF(AB16=F16,IF(E20="F","",E16),0)</f>
        <v>0</v>
      </c>
      <c r="AJ16" s="116">
        <f>IF(AB16=F16,IF(E16="F","",E20),0)</f>
        <v>0</v>
      </c>
      <c r="AK16" s="115">
        <f>IF(AB16=F10,IF(E6="F","",E10),0)</f>
        <v>0</v>
      </c>
      <c r="AL16" s="115">
        <f>IF(AB16=F10,IF(E10="F","",E6),0)</f>
        <v>0</v>
      </c>
      <c r="AM16" s="117">
        <f t="shared" si="1"/>
        <v>0</v>
      </c>
      <c r="AN16" s="117">
        <f t="shared" si="1"/>
        <v>0</v>
      </c>
      <c r="AO16" s="113">
        <f>AM16-AN16</f>
        <v>0</v>
      </c>
      <c r="AQ16" s="135"/>
      <c r="AR16" s="123" t="str">
        <f>Z7</f>
        <v>Blanc 13</v>
      </c>
      <c r="AS16" s="124">
        <f>IF(AR16="","",(VLOOKUP(AR16,AB4:AO17,14,FALSE)))</f>
        <v>0</v>
      </c>
      <c r="AT16" s="138"/>
    </row>
    <row r="17" spans="1:46" ht="30" customHeight="1">
      <c r="A17" s="89"/>
      <c r="B17" s="128"/>
      <c r="C17" s="93" t="s">
        <v>35</v>
      </c>
      <c r="D17" s="93"/>
      <c r="E17" s="120"/>
      <c r="F17" s="91"/>
      <c r="G17" s="91"/>
      <c r="H17" s="91"/>
      <c r="I17" s="120"/>
      <c r="J17" s="91"/>
      <c r="K17" s="91"/>
      <c r="L17" s="96">
        <v>63</v>
      </c>
      <c r="M17" s="71" t="str">
        <f>IF(IF(ISNA(VLOOKUP(L17,Inscrits!$A$2:$C$65,2,FALSE)),"",VLOOKUP(L17,Inscrits!$A$2:$C$65,2,FALSE))=0,"",IF(ISNA(VLOOKUP(L17,Inscrits!$A$2:$C$65,2,FALSE)),"",VLOOKUP(L17,Inscrits!$A$2:$C$65,2,FALSE)))</f>
        <v>Blanc 26</v>
      </c>
      <c r="N17" s="72" t="str">
        <f>IF(IF(ISNA(VLOOKUP(L17,Inscrits!$A$2:$C$65,3,FALSE)),"","("&amp;(VLOOKUP(L17,Inscrits!$A$2:$C$65,3,FALSE))&amp;")")="()","",IF(ISNA(VLOOKUP(L17,Inscrits!$A$2:$C$65,3,FALSE)),"","("&amp;(VLOOKUP(L17,Inscrits!$A$2:$C$65,3,FALSE))&amp;")"))</f>
        <v>(NC)</v>
      </c>
      <c r="O17" s="97" t="s">
        <v>49</v>
      </c>
      <c r="P17" s="98"/>
      <c r="Q17" s="91"/>
      <c r="R17" s="91"/>
      <c r="S17" s="90"/>
      <c r="T17" s="121"/>
      <c r="U17" s="93"/>
      <c r="V17" s="93"/>
      <c r="W17" s="94"/>
      <c r="Y17" s="87">
        <v>8</v>
      </c>
      <c r="Z17" s="113" t="str">
        <f>IF(F16="","",IF(F16=J14,J18,J14))</f>
        <v/>
      </c>
      <c r="AB17" s="114" t="str">
        <f>M19</f>
        <v>MONTPELLIER BRUNO</v>
      </c>
      <c r="AC17" s="115" t="str">
        <f>IF(AB17=M19,IF(O17="F","",O19),0)</f>
        <v/>
      </c>
      <c r="AD17" s="115" t="str">
        <f>IF(AB17=M19,IF(O19="F","",O17),0)</f>
        <v>F</v>
      </c>
      <c r="AE17" s="116">
        <f>IF(AB17=Q18,IF(S14="F","",S18),0)</f>
        <v>0</v>
      </c>
      <c r="AF17" s="116">
        <f>IF(AB17=Q18,IF(S18="F","",S14),0)</f>
        <v>0</v>
      </c>
      <c r="AG17" s="115">
        <f>IF(AB17=J18,IF(I14="F","",I18),0)</f>
        <v>0</v>
      </c>
      <c r="AH17" s="115">
        <f>IF(AB17=J18,IF(I18="F","",I14),0)</f>
        <v>0</v>
      </c>
      <c r="AI17" s="116">
        <f>IF(AB17=F16,IF(E20="F","",E16),0)</f>
        <v>0</v>
      </c>
      <c r="AJ17" s="116">
        <f>IF(AB17=F16,IF(E16="F","",E20),0)</f>
        <v>0</v>
      </c>
      <c r="AK17" s="115">
        <f>IF(AB17=F10,IF(E6="F","",E10),0)</f>
        <v>0</v>
      </c>
      <c r="AL17" s="115">
        <f>IF(AB17=F10,IF(E10="F","",E6),0)</f>
        <v>0</v>
      </c>
      <c r="AM17" s="117">
        <f t="shared" si="1"/>
        <v>0</v>
      </c>
      <c r="AN17" s="117">
        <f t="shared" si="1"/>
        <v>0</v>
      </c>
      <c r="AO17" s="113">
        <f>AM17-AN17</f>
        <v>0</v>
      </c>
      <c r="AQ17" s="135"/>
      <c r="AR17" s="123" t="str">
        <f>Z17</f>
        <v/>
      </c>
      <c r="AS17" s="124" t="str">
        <f>IF(AR17="","",(VLOOKUP(AR17,AB4:AO17,14,FALSE)))</f>
        <v/>
      </c>
      <c r="AT17" s="138"/>
    </row>
    <row r="18" spans="1:46" ht="30" customHeight="1" thickBot="1">
      <c r="A18" s="129" t="s">
        <v>66</v>
      </c>
      <c r="B18" s="71" t="str">
        <f>IF(OR(E16="F",E16="A"),F20,IF(OR(E20="F",E20="A"),F16,IF(E16=E20,"",(IF(E16&gt;E20,F16,F20)))))</f>
        <v/>
      </c>
      <c r="C18" s="130" t="str">
        <f>IF(OR(E16="F",E16="A"),G20,IF(OR(E20="F",E20="A"),G16,IF(E16=E20,"",(IF(E16&gt;E20,G16,G20)))))</f>
        <v/>
      </c>
      <c r="D18" s="93"/>
      <c r="E18" s="120"/>
      <c r="F18" s="107" t="s">
        <v>109</v>
      </c>
      <c r="G18" s="108"/>
      <c r="H18" s="105"/>
      <c r="I18" s="106" t="s">
        <v>49</v>
      </c>
      <c r="J18" s="71" t="str">
        <f>IF(OR(AND(O17="F",O19="F"),AND(O17="A",O19="A")),M19,IF(OR(O17="F",O17="A"),M17,IF(OR(O19="F",O19="A"),M19,IF(O17=O19,"",(IF(O17&lt;O19,M17,M19))))))</f>
        <v>Blanc 26</v>
      </c>
      <c r="K18" s="72" t="str">
        <f>IF(OR(AND(O17="F",O19="F"),AND(O17="A",O19="A")),N19,IF(OR(O17="F",O17="A"),N17,IF(OR(O19="F",O19="A"),N19,IF(O17=O19,"",(IF(O17&lt;O19,N17,N19))))))</f>
        <v>(NC)</v>
      </c>
      <c r="L18" s="96"/>
      <c r="M18" s="107" t="s">
        <v>103</v>
      </c>
      <c r="N18" s="108"/>
      <c r="O18" s="109"/>
      <c r="P18" s="131"/>
      <c r="Q18" s="71" t="str">
        <f>IF(OR(AND(O17="F",O19="F"),AND(O17="A",O19="A")),M17,IF(OR(O17="F",O17="A"),M19,IF(OR(O19="F",O19="A"),M17,IF(O17=O19,"",(IF(O17&gt;O19,M17,M19))))))</f>
        <v>MONTPELLIER BRUNO</v>
      </c>
      <c r="R18" s="72" t="str">
        <f>IF(OR(AND(O17="F",O19="F"),AND(O17="A",O19="A")),N17,IF(OR(O17="F",O17="A"),N19,IF(OR(O19="F",O19="A"),N17,IF(O17=O19,"",(IF(O17&gt;O19,N17,N19))))))</f>
        <v>(2)</v>
      </c>
      <c r="S18" s="111"/>
      <c r="T18" s="112"/>
      <c r="U18" s="93"/>
      <c r="V18" s="93"/>
      <c r="W18" s="94"/>
      <c r="AQ18" s="139"/>
      <c r="AR18" s="140"/>
      <c r="AS18" s="140"/>
      <c r="AT18" s="141"/>
    </row>
    <row r="19" spans="1:46" ht="30" customHeight="1">
      <c r="A19" s="89"/>
      <c r="B19" s="93"/>
      <c r="C19" s="93"/>
      <c r="D19" s="93"/>
      <c r="E19" s="120"/>
      <c r="F19" s="91"/>
      <c r="G19" s="91"/>
      <c r="H19" s="91"/>
      <c r="I19" s="90"/>
      <c r="J19" s="95"/>
      <c r="K19" s="91" t="s">
        <v>28</v>
      </c>
      <c r="L19" s="96">
        <v>2</v>
      </c>
      <c r="M19" s="71" t="str">
        <f>IF(IF(ISNA(VLOOKUP(L19,Inscrits!$A$2:$C$65,2,FALSE)),"",VLOOKUP(L19,Inscrits!$A$2:$C$65,2,FALSE))=0,"",IF(ISNA(VLOOKUP(L19,Inscrits!$A$2:$C$65,2,FALSE)),"",VLOOKUP(L19,Inscrits!$A$2:$C$65,2,FALSE)))</f>
        <v>MONTPELLIER BRUNO</v>
      </c>
      <c r="N19" s="72" t="str">
        <f>IF(IF(ISNA(VLOOKUP(L19,Inscrits!$A$2:$C$65,3,FALSE)),"","("&amp;(VLOOKUP(L19,Inscrits!$A$2:$C$65,3,FALSE))&amp;")")="()","",IF(ISNA(VLOOKUP(L19,Inscrits!$A$2:$C$65,3,FALSE)),"","("&amp;(VLOOKUP(L19,Inscrits!$A$2:$C$65,3,FALSE))&amp;")"))</f>
        <v>(2)</v>
      </c>
      <c r="O19" s="97"/>
      <c r="P19" s="98"/>
      <c r="Q19" s="99" t="s">
        <v>6</v>
      </c>
      <c r="R19" s="91"/>
      <c r="S19" s="90"/>
      <c r="T19" s="93"/>
      <c r="U19" s="93"/>
      <c r="V19" s="93"/>
      <c r="W19" s="94"/>
    </row>
    <row r="20" spans="1:46" ht="30" customHeight="1">
      <c r="A20" s="89"/>
      <c r="B20" s="93"/>
      <c r="C20" s="93"/>
      <c r="D20" s="125"/>
      <c r="E20" s="106"/>
      <c r="F20" s="71" t="str">
        <f>IF(OR(S4="F",S4="A"),Q4,IF(OR(S8="F",S8="A"),Q8,IF(S4=S8,"",(IF(S4&lt;S8,Q4,Q8)))))</f>
        <v/>
      </c>
      <c r="G20" s="72" t="str">
        <f>IF(OR(S4="F",S4="A"),R4,IF(OR(S8="F",S8="A"),R8,IF(S4=S8,"",(IF(S4&lt;S8,R4,R8)))))</f>
        <v/>
      </c>
      <c r="H20" s="91"/>
      <c r="I20" s="90"/>
      <c r="J20" s="91"/>
      <c r="K20" s="91"/>
      <c r="L20" s="96"/>
      <c r="M20" s="91"/>
      <c r="N20" s="91"/>
      <c r="O20" s="90"/>
      <c r="P20" s="91"/>
      <c r="Q20" s="91"/>
      <c r="R20" s="91"/>
      <c r="S20" s="90"/>
      <c r="T20" s="93"/>
      <c r="U20" s="93"/>
      <c r="V20" s="93"/>
      <c r="W20" s="94"/>
    </row>
    <row r="21" spans="1:46" ht="30" customHeight="1">
      <c r="A21" s="89"/>
      <c r="B21" s="93"/>
      <c r="C21" s="93"/>
      <c r="D21" s="93"/>
      <c r="E21" s="90"/>
      <c r="F21" s="95"/>
      <c r="G21" s="91" t="s">
        <v>33</v>
      </c>
      <c r="H21" s="91"/>
      <c r="I21" s="90"/>
      <c r="J21" s="201" t="str">
        <f>IF(Accueil!G18=3,"","MATCHS EN 2 GAGNANTES COTE PERDANT")</f>
        <v/>
      </c>
      <c r="K21" s="201"/>
      <c r="L21" s="201"/>
      <c r="M21" s="201"/>
      <c r="N21" s="201"/>
      <c r="O21" s="201"/>
      <c r="P21" s="201"/>
      <c r="Q21" s="201"/>
      <c r="R21" s="201"/>
      <c r="S21" s="90"/>
      <c r="T21" s="93"/>
      <c r="U21" s="93"/>
      <c r="V21" s="93"/>
      <c r="W21" s="94"/>
    </row>
    <row r="22" spans="1:46" ht="30" customHeight="1" thickBot="1">
      <c r="A22" s="142"/>
      <c r="B22" s="143"/>
      <c r="C22" s="143"/>
      <c r="D22" s="143"/>
      <c r="E22" s="144"/>
      <c r="F22" s="145"/>
      <c r="G22" s="145"/>
      <c r="H22" s="145"/>
      <c r="I22" s="144"/>
      <c r="J22" s="145"/>
      <c r="K22" s="145"/>
      <c r="L22" s="146"/>
      <c r="M22" s="145"/>
      <c r="N22" s="145"/>
      <c r="O22" s="144"/>
      <c r="P22" s="145"/>
      <c r="Q22" s="145"/>
      <c r="R22" s="145"/>
      <c r="S22" s="144"/>
      <c r="T22" s="143"/>
      <c r="U22" s="143"/>
      <c r="V22" s="143"/>
      <c r="W22" s="147"/>
    </row>
    <row r="23" spans="1:46" ht="30.95" customHeight="1" thickTop="1"/>
    <row r="24" spans="1:46" ht="14.1" customHeight="1">
      <c r="M24" s="91"/>
      <c r="N24" s="91"/>
    </row>
  </sheetData>
  <sheetProtection password="C328" sheet="1" objects="1" scenarios="1"/>
  <mergeCells count="6">
    <mergeCell ref="J21:R21"/>
    <mergeCell ref="J1:R1"/>
    <mergeCell ref="AQ2:AT2"/>
    <mergeCell ref="AQ12:AT12"/>
    <mergeCell ref="B13:C13"/>
    <mergeCell ref="U11:V11"/>
  </mergeCells>
  <phoneticPr fontId="0" type="noConversion"/>
  <conditionalFormatting sqref="F6:G6">
    <cfRule type="expression" dxfId="169" priority="1" stopIfTrue="1">
      <formula>AND(($F$6=$B$8),($F$6&lt;&gt;""))</formula>
    </cfRule>
    <cfRule type="expression" priority="2" stopIfTrue="1">
      <formula>$F$10=$B$8</formula>
    </cfRule>
    <cfRule type="expression" dxfId="168" priority="3" stopIfTrue="1">
      <formula>AND(($G$8&lt;&gt;""),($F$6&lt;&gt;""))</formula>
    </cfRule>
  </conditionalFormatting>
  <conditionalFormatting sqref="J8:K8">
    <cfRule type="expression" dxfId="167" priority="4" stopIfTrue="1">
      <formula>AND(($J$8=$F$6),($J$8&lt;&gt;""))</formula>
    </cfRule>
    <cfRule type="expression" priority="5" stopIfTrue="1">
      <formula>$J$4=$F$6</formula>
    </cfRule>
    <cfRule type="expression" dxfId="166" priority="6" stopIfTrue="1">
      <formula>AND(($K$6&lt;&gt;""),($J$8&lt;&gt;""))</formula>
    </cfRule>
  </conditionalFormatting>
  <conditionalFormatting sqref="J4:K4">
    <cfRule type="expression" dxfId="165" priority="7" stopIfTrue="1">
      <formula>AND(($J$4=$F$6),($J$4&lt;&gt;""))</formula>
    </cfRule>
    <cfRule type="expression" priority="8" stopIfTrue="1">
      <formula>$J$8=$F$6</formula>
    </cfRule>
    <cfRule type="expression" dxfId="164" priority="9" stopIfTrue="1">
      <formula>AND(($K$6&lt;&gt;""),($J$4&lt;&gt;""))</formula>
    </cfRule>
  </conditionalFormatting>
  <conditionalFormatting sqref="F10:G10">
    <cfRule type="expression" dxfId="163" priority="10" stopIfTrue="1">
      <formula>AND(($F$10=$B$8),($F$10&lt;&gt;""))</formula>
    </cfRule>
    <cfRule type="expression" priority="11" stopIfTrue="1">
      <formula>$F$6=$B$8</formula>
    </cfRule>
    <cfRule type="expression" dxfId="162" priority="12" stopIfTrue="1">
      <formula>AND(($G$8&lt;&gt;""),($F$10&lt;&gt;""))</formula>
    </cfRule>
  </conditionalFormatting>
  <conditionalFormatting sqref="F16:G16">
    <cfRule type="expression" dxfId="161" priority="13" stopIfTrue="1">
      <formula>AND(($F$16=$B$18),($F$16&lt;&gt;""))</formula>
    </cfRule>
    <cfRule type="expression" priority="14" stopIfTrue="1">
      <formula>$F$20=$B$18</formula>
    </cfRule>
    <cfRule type="expression" dxfId="160" priority="15" stopIfTrue="1">
      <formula>AND(($G$18&lt;&gt;""),($F$16&lt;&gt;""))</formula>
    </cfRule>
  </conditionalFormatting>
  <conditionalFormatting sqref="F20:G20">
    <cfRule type="expression" dxfId="159" priority="16" stopIfTrue="1">
      <formula>AND(($F$20=$B$18),($F$20&lt;&gt;""))</formula>
    </cfRule>
    <cfRule type="expression" priority="17" stopIfTrue="1">
      <formula>$F$16=$B$18</formula>
    </cfRule>
    <cfRule type="expression" dxfId="158" priority="18" stopIfTrue="1">
      <formula>AND(($G$18&lt;&gt;""),($F$20&lt;&gt;""))</formula>
    </cfRule>
  </conditionalFormatting>
  <conditionalFormatting sqref="J14:K14">
    <cfRule type="expression" dxfId="157" priority="19" stopIfTrue="1">
      <formula>AND(($J$14=$F$16),($J$14&lt;&gt;""))</formula>
    </cfRule>
    <cfRule type="expression" priority="20" stopIfTrue="1">
      <formula>$J$18=$F$16</formula>
    </cfRule>
    <cfRule type="expression" dxfId="156" priority="21" stopIfTrue="1">
      <formula>AND(($K$16&lt;&gt;""),($J$14&lt;&gt;""))</formula>
    </cfRule>
  </conditionalFormatting>
  <conditionalFormatting sqref="J18:K18">
    <cfRule type="expression" dxfId="155" priority="22" stopIfTrue="1">
      <formula>AND(($J$18=$F$16),($J$18&lt;&gt;""))</formula>
    </cfRule>
    <cfRule type="expression" priority="23" stopIfTrue="1">
      <formula>$J$14=$F$16</formula>
    </cfRule>
    <cfRule type="expression" dxfId="154" priority="24" stopIfTrue="1">
      <formula>AND(($K$16&lt;&gt;""),($J$18&lt;&gt;""))</formula>
    </cfRule>
  </conditionalFormatting>
  <conditionalFormatting sqref="Q4:R4">
    <cfRule type="expression" dxfId="153" priority="25" stopIfTrue="1">
      <formula>AND(($Q$4=$U$6),($Q$4&lt;&gt;""))</formula>
    </cfRule>
    <cfRule type="expression" priority="26" stopIfTrue="1">
      <formula>$Q$8=$U$6</formula>
    </cfRule>
    <cfRule type="expression" dxfId="152" priority="27" stopIfTrue="1">
      <formula>AND(($R$6&lt;&gt;""),($Q$4&lt;&gt;""))</formula>
    </cfRule>
  </conditionalFormatting>
  <conditionalFormatting sqref="Q8:R8">
    <cfRule type="expression" dxfId="151" priority="28" stopIfTrue="1">
      <formula>AND(($Q$8=$U$6),($Q$8&lt;&gt;""))</formula>
    </cfRule>
    <cfRule type="expression" priority="29" stopIfTrue="1">
      <formula>$Q$4=$U$6</formula>
    </cfRule>
    <cfRule type="expression" dxfId="150" priority="30" stopIfTrue="1">
      <formula>AND(($R$6&lt;&gt;""),($Q$8&lt;&gt;""))</formula>
    </cfRule>
  </conditionalFormatting>
  <conditionalFormatting sqref="Q14:R14">
    <cfRule type="expression" dxfId="149" priority="31" stopIfTrue="1">
      <formula>AND(($Q$14=$U$16),($Q$14&lt;&gt;""))</formula>
    </cfRule>
    <cfRule type="expression" priority="32" stopIfTrue="1">
      <formula>$Q$18=$U$16</formula>
    </cfRule>
    <cfRule type="expression" dxfId="148" priority="33" stopIfTrue="1">
      <formula>AND(($R$16&lt;&gt;""),($Q$14&lt;&gt;""))</formula>
    </cfRule>
  </conditionalFormatting>
  <conditionalFormatting sqref="Q18:R18">
    <cfRule type="expression" dxfId="147" priority="34" stopIfTrue="1">
      <formula>AND(($Q$18=$U$16),($Q$18&lt;&gt;""))</formula>
    </cfRule>
    <cfRule type="expression" priority="35" stopIfTrue="1">
      <formula>$Q$14=$U$16</formula>
    </cfRule>
    <cfRule type="expression" dxfId="146" priority="36" stopIfTrue="1">
      <formula>AND(($R$16&lt;&gt;""),($Q$18&lt;&gt;""))</formula>
    </cfRule>
  </conditionalFormatting>
  <conditionalFormatting sqref="M3:N3">
    <cfRule type="expression" dxfId="145" priority="37" stopIfTrue="1">
      <formula>AND(($M$3=$Q$4),($M$3&lt;&gt;""))</formula>
    </cfRule>
    <cfRule type="expression" dxfId="144" priority="38" stopIfTrue="1">
      <formula>$M$5=$Q$4</formula>
    </cfRule>
    <cfRule type="expression" dxfId="143" priority="39" stopIfTrue="1">
      <formula>AND(($N$4&lt;&gt;""),($M$3&lt;&gt;""))</formula>
    </cfRule>
  </conditionalFormatting>
  <conditionalFormatting sqref="M5:N5">
    <cfRule type="expression" dxfId="142" priority="40" stopIfTrue="1">
      <formula>AND(($M$5=$Q$4),($M$5&lt;&gt;""))</formula>
    </cfRule>
    <cfRule type="expression" priority="41" stopIfTrue="1">
      <formula>$M$3=$Q$4</formula>
    </cfRule>
    <cfRule type="expression" dxfId="141" priority="42" stopIfTrue="1">
      <formula>AND(($N$4&lt;&gt;""),($M$5&lt;&gt;""))</formula>
    </cfRule>
  </conditionalFormatting>
  <conditionalFormatting sqref="M7:N7">
    <cfRule type="expression" dxfId="140" priority="43" stopIfTrue="1">
      <formula>AND(($M$7=$Q$8),($M$7&lt;&gt;""))</formula>
    </cfRule>
    <cfRule type="expression" priority="44" stopIfTrue="1">
      <formula>$M$9=$Q$8</formula>
    </cfRule>
    <cfRule type="expression" dxfId="139" priority="45" stopIfTrue="1">
      <formula>AND(($N$8&lt;&gt;""),($M$7&lt;&gt;""))</formula>
    </cfRule>
  </conditionalFormatting>
  <conditionalFormatting sqref="M9:N9">
    <cfRule type="expression" dxfId="138" priority="46" stopIfTrue="1">
      <formula>AND(($M$9=$Q$8),($M$9&lt;&gt;""))</formula>
    </cfRule>
    <cfRule type="expression" priority="47" stopIfTrue="1">
      <formula>$M$7=$Q$8</formula>
    </cfRule>
    <cfRule type="expression" dxfId="137" priority="48" stopIfTrue="1">
      <formula>AND(($N$8&lt;&gt;""),($M$9&lt;&gt;""))</formula>
    </cfRule>
  </conditionalFormatting>
  <conditionalFormatting sqref="M13:N13">
    <cfRule type="expression" dxfId="136" priority="49" stopIfTrue="1">
      <formula>AND(($M$13=$Q$14),($M$13&lt;&gt;""))</formula>
    </cfRule>
    <cfRule type="expression" priority="50" stopIfTrue="1">
      <formula>$M$15=$Q$14</formula>
    </cfRule>
    <cfRule type="expression" dxfId="135" priority="51" stopIfTrue="1">
      <formula>AND(($N$14&lt;&gt;""),($M$13&lt;&gt;""))</formula>
    </cfRule>
  </conditionalFormatting>
  <conditionalFormatting sqref="M15:N15">
    <cfRule type="expression" dxfId="134" priority="52" stopIfTrue="1">
      <formula>AND(($M$15=$Q$14),($M$15&lt;&gt;""))</formula>
    </cfRule>
    <cfRule type="expression" priority="53" stopIfTrue="1">
      <formula>$M$13=$Q$14</formula>
    </cfRule>
    <cfRule type="expression" dxfId="133" priority="54" stopIfTrue="1">
      <formula>AND(($N$14&lt;&gt;""),($M$15&lt;&gt;""))</formula>
    </cfRule>
  </conditionalFormatting>
  <conditionalFormatting sqref="M17:N17">
    <cfRule type="expression" dxfId="132" priority="55" stopIfTrue="1">
      <formula>AND(($M$17=$Q$18),($M$17&lt;&gt;""))</formula>
    </cfRule>
    <cfRule type="expression" priority="56" stopIfTrue="1">
      <formula>$M$19=$Q$18</formula>
    </cfRule>
    <cfRule type="expression" dxfId="131" priority="57" stopIfTrue="1">
      <formula>AND(($N$18&lt;&gt;""),($M$17&lt;&gt;""))</formula>
    </cfRule>
  </conditionalFormatting>
  <conditionalFormatting sqref="M19:N19">
    <cfRule type="expression" dxfId="130" priority="58" stopIfTrue="1">
      <formula>AND(($M$19=$Q$18),($M$19&lt;&gt;""))</formula>
    </cfRule>
    <cfRule type="expression" priority="59" stopIfTrue="1">
      <formula>$M$17=$Q$18</formula>
    </cfRule>
    <cfRule type="expression" dxfId="129" priority="60" stopIfTrue="1">
      <formula>AND(($N$18&lt;&gt;""),($M$19&lt;&gt;""))</formula>
    </cfRule>
  </conditionalFormatting>
  <conditionalFormatting sqref="S14 S8 S4 S18 O19 O17 O15 O13 O9 O7 O5 O3 I4 I8 E6 E10 E16 E20 I18 I14">
    <cfRule type="cellIs" dxfId="128" priority="61" stopIfTrue="1" operator="equal">
      <formula>"F"</formula>
    </cfRule>
    <cfRule type="cellIs" dxfId="127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3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2007-2008
&amp;C&amp;"Book Antiqua,Italique"&amp;20Les 4 premiers de chaque Poule sont qualifiés
(Tableau de 64 joueurs)&amp;R&amp;"Comic Sans MS,Gras"&amp;20LIGUE FFB
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K67"/>
  <sheetViews>
    <sheetView showGridLines="0" zoomScale="75" workbookViewId="0">
      <selection activeCell="H5" sqref="H5"/>
    </sheetView>
  </sheetViews>
  <sheetFormatPr baseColWidth="10" defaultColWidth="11.42578125" defaultRowHeight="19.5"/>
  <cols>
    <col min="1" max="1" width="10.42578125" style="151" customWidth="1"/>
    <col min="2" max="2" width="24.7109375" style="149" customWidth="1"/>
    <col min="3" max="3" width="5.42578125" style="185" customWidth="1"/>
    <col min="4" max="4" width="2.42578125" style="185" customWidth="1"/>
    <col min="5" max="5" width="10.7109375" style="152" customWidth="1"/>
    <col min="6" max="6" width="24.7109375" style="154" customWidth="1"/>
    <col min="7" max="7" width="5.28515625" style="154" customWidth="1"/>
    <col min="8" max="8" width="2.42578125" style="154" customWidth="1"/>
    <col min="9" max="9" width="10.7109375" style="153" customWidth="1"/>
    <col min="10" max="10" width="24.7109375" style="154" customWidth="1"/>
    <col min="11" max="11" width="5.28515625" style="154" customWidth="1"/>
    <col min="12" max="12" width="2.42578125" style="154" customWidth="1"/>
    <col min="13" max="13" width="10.7109375" style="153" customWidth="1"/>
    <col min="14" max="14" width="24.7109375" style="154" customWidth="1"/>
    <col min="15" max="15" width="5.28515625" style="154" customWidth="1"/>
    <col min="16" max="16" width="2.42578125" style="154" customWidth="1"/>
    <col min="17" max="17" width="10.7109375" style="153" customWidth="1"/>
    <col min="18" max="18" width="24.7109375" style="154" customWidth="1"/>
    <col min="19" max="19" width="5.28515625" style="154" customWidth="1"/>
    <col min="20" max="20" width="2.42578125" style="154" customWidth="1"/>
    <col min="21" max="21" width="6.85546875" style="153" hidden="1" customWidth="1"/>
    <col min="22" max="22" width="24" style="155" hidden="1" customWidth="1"/>
    <col min="23" max="28" width="11.42578125" style="156" hidden="1" customWidth="1"/>
    <col min="29" max="29" width="11.42578125" style="155" hidden="1" customWidth="1"/>
    <col min="30" max="30" width="24" style="155" hidden="1" customWidth="1"/>
    <col min="31" max="31" width="10.7109375" style="156" hidden="1" customWidth="1"/>
    <col min="32" max="32" width="11.42578125" style="155" hidden="1" customWidth="1"/>
    <col min="33" max="33" width="24" style="155" hidden="1" customWidth="1"/>
    <col min="34" max="34" width="11.42578125" style="156" hidden="1" customWidth="1"/>
    <col min="35" max="36" width="11.42578125" style="155" hidden="1" customWidth="1"/>
    <col min="37" max="16384" width="11.42578125" style="155"/>
  </cols>
  <sheetData>
    <row r="1" spans="1:37" ht="29.25">
      <c r="B1" s="210" t="s">
        <v>118</v>
      </c>
      <c r="C1" s="210"/>
      <c r="D1" s="210"/>
      <c r="F1" s="210" t="s">
        <v>12</v>
      </c>
      <c r="G1" s="210"/>
      <c r="H1" s="210"/>
      <c r="J1" s="210" t="s">
        <v>119</v>
      </c>
      <c r="K1" s="210"/>
      <c r="L1" s="210"/>
      <c r="N1" s="210" t="s">
        <v>13</v>
      </c>
      <c r="O1" s="210"/>
      <c r="P1" s="210"/>
      <c r="R1" s="210" t="s">
        <v>80</v>
      </c>
      <c r="S1" s="210"/>
      <c r="T1" s="210"/>
    </row>
    <row r="2" spans="1:37" ht="22.5">
      <c r="B2" s="211" t="str">
        <f>"("&amp;Accueil!D20&amp;" manches)"</f>
        <v>(3 manches)</v>
      </c>
      <c r="C2" s="211"/>
      <c r="D2" s="211"/>
      <c r="F2" s="211" t="str">
        <f>"("&amp;Accueil!G20&amp;" manches)"</f>
        <v>(4 manches)</v>
      </c>
      <c r="G2" s="211"/>
      <c r="H2" s="211"/>
      <c r="J2" s="211" t="str">
        <f>"("&amp;Accueil!D22&amp;" manches)"</f>
        <v>(4 manches)</v>
      </c>
      <c r="K2" s="211"/>
      <c r="L2" s="211"/>
      <c r="N2" s="211" t="str">
        <f>"("&amp;Accueil!G22&amp;" manches)"</f>
        <v>(4 manches)</v>
      </c>
      <c r="O2" s="211"/>
      <c r="P2" s="211"/>
      <c r="R2" s="211" t="str">
        <f>"("&amp;Accueil!G24&amp;" manches)"</f>
        <v>(5 manches)</v>
      </c>
      <c r="S2" s="211"/>
      <c r="T2" s="211"/>
    </row>
    <row r="3" spans="1:37" ht="24.95" customHeight="1" thickBot="1">
      <c r="B3" s="107" t="s">
        <v>100</v>
      </c>
      <c r="C3" s="108"/>
      <c r="D3" s="157"/>
      <c r="E3" s="158"/>
      <c r="F3" s="159"/>
      <c r="G3" s="159"/>
      <c r="H3" s="159"/>
      <c r="I3" s="160"/>
      <c r="J3" s="159"/>
      <c r="K3" s="159"/>
      <c r="L3" s="159"/>
      <c r="M3" s="160"/>
      <c r="N3" s="159"/>
      <c r="O3" s="159"/>
      <c r="P3" s="159"/>
      <c r="Q3" s="160"/>
      <c r="R3" s="159"/>
      <c r="S3" s="159"/>
      <c r="V3" s="161" t="s">
        <v>20</v>
      </c>
      <c r="W3" s="162" t="s">
        <v>122</v>
      </c>
      <c r="X3" s="162" t="s">
        <v>21</v>
      </c>
      <c r="Y3" s="162" t="s">
        <v>22</v>
      </c>
      <c r="Z3" s="162" t="s">
        <v>23</v>
      </c>
      <c r="AA3" s="163" t="s">
        <v>80</v>
      </c>
      <c r="AB3" s="164" t="s">
        <v>25</v>
      </c>
      <c r="AD3" s="161" t="s">
        <v>20</v>
      </c>
      <c r="AE3" s="164" t="s">
        <v>24</v>
      </c>
      <c r="AG3" s="161" t="s">
        <v>20</v>
      </c>
      <c r="AH3" s="164" t="s">
        <v>24</v>
      </c>
      <c r="AI3" s="164" t="s">
        <v>25</v>
      </c>
      <c r="AJ3" s="164" t="s">
        <v>26</v>
      </c>
    </row>
    <row r="4" spans="1:37" ht="24.95" customHeight="1">
      <c r="A4" s="151" t="s">
        <v>56</v>
      </c>
      <c r="B4" s="165" t="str">
        <f>IF('1'!U6=0,"",'1'!U6)</f>
        <v/>
      </c>
      <c r="C4" s="166" t="str">
        <f>IF('1'!V6=0,"",'1'!V6)</f>
        <v/>
      </c>
      <c r="D4" s="167"/>
      <c r="E4" s="168"/>
      <c r="F4" s="157"/>
      <c r="G4" s="169"/>
      <c r="H4" s="157"/>
      <c r="I4" s="168"/>
      <c r="J4" s="157"/>
      <c r="K4" s="169"/>
      <c r="L4" s="157"/>
      <c r="M4" s="168"/>
      <c r="N4" s="157"/>
      <c r="O4" s="169"/>
      <c r="P4" s="157"/>
      <c r="Q4" s="168"/>
      <c r="R4" s="157"/>
      <c r="S4" s="169"/>
      <c r="T4" s="91"/>
      <c r="U4" s="105"/>
      <c r="V4" s="170" t="str">
        <f>B4</f>
        <v/>
      </c>
      <c r="W4" s="171">
        <f>IF(AND(D4="A",D5="A"),0,IF(D4="A",-D5,IF(D5="A",D4,D4-D5)))</f>
        <v>0</v>
      </c>
      <c r="X4" s="171">
        <f>IF(F5=V4,IF(AND(H5="A",H7="A"),0,IF(OR(W4&gt;0,D5="A"),IF(H5="A",-H7,IF(H7="A",H5,H5-H7)),0)),0)</f>
        <v>0</v>
      </c>
      <c r="Y4" s="171">
        <f>IF(J6=V4,IF(AND(L6="A",L12="A"),0,IF(OR(X4&gt;0,H7="A"),IF(L6="A",-L12,IF(L12="A",L6,L6-L12)),0)),0)</f>
        <v>0</v>
      </c>
      <c r="Z4" s="171">
        <f>IF(N9=V4,IF(AND(P9="A",P21="A"),0,IF(OR(Y4&gt;0,L12="A"),IF(P9="A",-P21,IF(P21="A",P9,P9-P21)),0)),0)</f>
        <v>0</v>
      </c>
      <c r="AA4" s="171">
        <f>IF(R8=V4,IF(AND(T8="A",T22="A"),0,IF(OR(Z4&gt;0,P9="A"),IF(T8="A",-T22,IF(T22="A",T8,T8-T22)),0)),0)</f>
        <v>0</v>
      </c>
      <c r="AB4" s="172">
        <f>SUM(W4:AA4)</f>
        <v>0</v>
      </c>
      <c r="AD4" s="170" t="str">
        <f>'1'!AR4</f>
        <v/>
      </c>
      <c r="AE4" s="172" t="str">
        <f>'1'!AS4</f>
        <v/>
      </c>
      <c r="AG4" s="170" t="str">
        <f>IF(Inscrits!B2=0,"",Inscrits!B2)</f>
        <v>DUARTE JOSE</v>
      </c>
      <c r="AH4" s="172" t="e">
        <f>VLOOKUP(AG4,$AD$4:$AE$67,2,FALSE)</f>
        <v>#N/A</v>
      </c>
      <c r="AI4" s="172" t="e">
        <f>VLOOKUP(AG4,$V$4:$AB$67,7,FALSE)</f>
        <v>#N/A</v>
      </c>
      <c r="AJ4" s="173" t="e">
        <f>AH4+AI4</f>
        <v>#N/A</v>
      </c>
    </row>
    <row r="5" spans="1:37" ht="24.95" customHeight="1" thickBot="1">
      <c r="A5" s="151" t="s">
        <v>62</v>
      </c>
      <c r="B5" s="174" t="str">
        <f>IF('7'!B8=0,"",'7'!B8)</f>
        <v/>
      </c>
      <c r="C5" s="175" t="str">
        <f>IF('7'!C8=0,"",'7'!C8)</f>
        <v/>
      </c>
      <c r="D5" s="176"/>
      <c r="E5" s="168"/>
      <c r="F5" s="177" t="str">
        <f>IF(AND(D4="A",D5="A"),B4,IF(D4="A",B5,IF(D5="A",B4,IF(D4=D5,"",(IF(D4&gt;D5,B4,B5))))))</f>
        <v/>
      </c>
      <c r="G5" s="178" t="str">
        <f>IF(AND(D4="A",D5="A"),C4,IF(D4="A",C5,IF(D5="A",C4,IF(D4=D5,"",(IF(D4&gt;D5,C4,C5))))))</f>
        <v/>
      </c>
      <c r="H5" s="186"/>
      <c r="I5" s="180"/>
      <c r="J5" s="157"/>
      <c r="K5" s="157"/>
      <c r="L5" s="157"/>
      <c r="M5" s="168"/>
      <c r="N5" s="157"/>
      <c r="O5" s="157"/>
      <c r="P5" s="157"/>
      <c r="Q5" s="168"/>
      <c r="R5" s="157"/>
      <c r="S5" s="157"/>
      <c r="T5" s="91"/>
      <c r="U5" s="105"/>
      <c r="V5" s="170" t="str">
        <f>B5</f>
        <v/>
      </c>
      <c r="W5" s="171">
        <f>IF(AND(D4="A",D5="A"),0,IF(D5="A",-D4,IF(D4="A",D5,D5-D4)))</f>
        <v>0</v>
      </c>
      <c r="X5" s="171">
        <f>IF(F5=V5,IF(AND(H5="A",H7="A"),0,IF(OR(W5&gt;0,D4="A"),IF(H5="A",-H7,IF(H7="A",H5,H5-H7)),0)),0)</f>
        <v>0</v>
      </c>
      <c r="Y5" s="171">
        <f>IF(J6=V5,IF(AND(L6="A",L12="A"),0,IF(OR(X5&gt;0,H7="A"),IF(L6="A",-L12,IF(L12="A",L6,L6-L12)),0)),0)</f>
        <v>0</v>
      </c>
      <c r="Z5" s="171">
        <f>IF(N9=V5,IF(AND(P9="A",P21="A"),0,IF(OR(Y5&gt;0,L12="A"),IF(P9="A",-P21,IF(P21="A",P9,P9-P21)),0)),0)</f>
        <v>0</v>
      </c>
      <c r="AA5" s="171">
        <f>IF(R8=V5,IF(AND(T8="A",T22="A"),0,IF(OR(Z5&gt;0,P9="A"),IF(T8="A",-T22,IF(T22="A",T8,T8-T22)),0)),0)</f>
        <v>0</v>
      </c>
      <c r="AB5" s="172">
        <f t="shared" ref="AB5:AB19" si="0">SUM(W5:AA5)</f>
        <v>0</v>
      </c>
      <c r="AD5" s="170" t="str">
        <f>'1'!AR5</f>
        <v/>
      </c>
      <c r="AE5" s="172" t="str">
        <f>'1'!AS5</f>
        <v/>
      </c>
      <c r="AG5" s="170" t="str">
        <f>IF(Inscrits!B3=0,"",Inscrits!B3)</f>
        <v>MONTPELLIER BRUNO</v>
      </c>
      <c r="AH5" s="172" t="e">
        <f t="shared" ref="AH5:AH67" si="1">VLOOKUP(AG5,$AD$4:$AE$67,2,FALSE)</f>
        <v>#N/A</v>
      </c>
      <c r="AI5" s="172" t="e">
        <f t="shared" ref="AI5:AI67" si="2">VLOOKUP(AG5,$V$4:$AB$67,7,FALSE)</f>
        <v>#N/A</v>
      </c>
      <c r="AJ5" s="173" t="e">
        <f t="shared" ref="AJ5:AJ67" si="3">AH5+AI5</f>
        <v>#N/A</v>
      </c>
    </row>
    <row r="6" spans="1:37" ht="24.95" customHeight="1" thickBot="1">
      <c r="B6" s="107" t="s">
        <v>101</v>
      </c>
      <c r="C6" s="108"/>
      <c r="D6" s="181"/>
      <c r="E6" s="168"/>
      <c r="F6" s="107" t="s">
        <v>108</v>
      </c>
      <c r="G6" s="108"/>
      <c r="H6" s="157"/>
      <c r="I6" s="180"/>
      <c r="J6" s="177" t="str">
        <f>IF(AND(H5="A",H7="A"),F5,IF(H5="A",F7,IF(H7="A",F5,IF(H5=H7,"",(IF(H5&gt;H7,F5,F7))))))</f>
        <v/>
      </c>
      <c r="K6" s="178" t="str">
        <f>IF(AND(H5="A",H7="A"),G5,IF(H5="A",G7,IF(H7="A",G5,IF(H5=H7,"",(IF(H5&gt;H7,G5,G7))))))</f>
        <v/>
      </c>
      <c r="L6" s="179"/>
      <c r="M6" s="180"/>
      <c r="N6" s="157"/>
      <c r="O6" s="157"/>
      <c r="P6" s="157"/>
      <c r="Q6" s="168"/>
      <c r="R6" s="157"/>
      <c r="S6" s="157"/>
      <c r="T6" s="91"/>
      <c r="U6" s="105"/>
      <c r="V6" s="170" t="str">
        <f>B7</f>
        <v/>
      </c>
      <c r="W6" s="171">
        <f>IF(AND(D7="A",D8="A"),0,IF(D7="A",-D8,IF(D8="A",D7,D7-D8)))</f>
        <v>0</v>
      </c>
      <c r="X6" s="171">
        <f>IF(F7=V6,IF(AND(H5="A",H7="A"),0,IF(OR(W6&gt;0,D8="A"),IF(H7="A",-H5,IF(H5="A",H7,H7-H5)),0)),0)</f>
        <v>0</v>
      </c>
      <c r="Y6" s="171">
        <f>IF(J6=V6,IF(AND(L6="A",L12="A"),0,IF(OR(X6&gt;0,H5="A"),IF(L6="A",-L12,IF(L12="A",L6,L6-L12)),0)),0)</f>
        <v>0</v>
      </c>
      <c r="Z6" s="171">
        <f>IF(N9=V6,IF(AND(P9="A",P21="A"),0,IF(OR(Y6&gt;0,L12="A"),IF(P9="A",-P21,IF(P21="A",P9,P9-P21)),0)),0)</f>
        <v>0</v>
      </c>
      <c r="AA6" s="171">
        <f>IF(R8=V6,IF(AND(T8="A",T22="A"),0,IF(OR(Z6&gt;0,P9="A"),IF(T8="A",-T22,IF(T22="A",T8,T8-T22)),0)),0)</f>
        <v>0</v>
      </c>
      <c r="AB6" s="172">
        <f t="shared" si="0"/>
        <v>0</v>
      </c>
      <c r="AD6" s="170" t="str">
        <f>'1'!AR6</f>
        <v/>
      </c>
      <c r="AE6" s="172" t="str">
        <f>'1'!AS6</f>
        <v/>
      </c>
      <c r="AG6" s="170" t="str">
        <f>IF(Inscrits!B4=0,"",Inscrits!B4)</f>
        <v>TASSET JEROME</v>
      </c>
      <c r="AH6" s="172" t="e">
        <f t="shared" si="1"/>
        <v>#N/A</v>
      </c>
      <c r="AI6" s="172" t="e">
        <f t="shared" si="2"/>
        <v>#N/A</v>
      </c>
      <c r="AJ6" s="173" t="e">
        <f t="shared" si="3"/>
        <v>#N/A</v>
      </c>
    </row>
    <row r="7" spans="1:37" ht="24.95" customHeight="1">
      <c r="A7" s="151" t="s">
        <v>57</v>
      </c>
      <c r="B7" s="165" t="str">
        <f>IF('1'!U16=0,"",'1'!U16)</f>
        <v/>
      </c>
      <c r="C7" s="166" t="str">
        <f>IF('1'!V16=0,"",'1'!V16)</f>
        <v/>
      </c>
      <c r="D7" s="167"/>
      <c r="E7" s="168"/>
      <c r="F7" s="177" t="str">
        <f>IF(AND(D7="A",D8="A"),B7,IF(D7="A",B8,IF(D8="A",B7,IF(D7=D8,"",(IF(D7&gt;D8,B7,B8))))))</f>
        <v/>
      </c>
      <c r="G7" s="178" t="str">
        <f>IF(AND(D7="A",D8="A"),C7,IF(D7="A",C8,IF(D8="A",C7,IF(D7=D8,"",(IF(D7&gt;D8,C7,C8))))))</f>
        <v/>
      </c>
      <c r="H7" s="186"/>
      <c r="I7" s="180"/>
      <c r="J7" s="157"/>
      <c r="K7" s="157"/>
      <c r="L7" s="157"/>
      <c r="M7" s="180"/>
      <c r="N7" s="157"/>
      <c r="O7" s="157"/>
      <c r="P7" s="157"/>
      <c r="Q7" s="168"/>
      <c r="R7" s="208" t="s">
        <v>116</v>
      </c>
      <c r="S7" s="208"/>
      <c r="T7" s="91"/>
      <c r="U7" s="105"/>
      <c r="V7" s="170" t="str">
        <f>B8</f>
        <v/>
      </c>
      <c r="W7" s="171">
        <f>IF(AND(D7="A",D8="A"),0,IF(D8="A",-D7,IF(D7="A",D8,D8-D7)))</f>
        <v>0</v>
      </c>
      <c r="X7" s="171">
        <f>IF(F7=V7,IF(AND(H5="A",H7="A"),0,IF(OR(W7&gt;0,D7="A"),IF(H7="A",-H5,IF(H5="A",H7,H7-H5)),0)),0)</f>
        <v>0</v>
      </c>
      <c r="Y7" s="171">
        <f>IF(J6=V7,IF(AND(L6="A",L12="A"),0,IF(OR(X7&gt;0,H5="A"),IF(L6="A",-L12,IF(L12="A",L6,L6-L12)),0)),0)</f>
        <v>0</v>
      </c>
      <c r="Z7" s="171">
        <f>IF(N9=V7,IF(AND(P9="A",P21="A"),0,IF(OR(Y7&gt;0,L12="A"),IF(P9="A",-P21,IF(P21="A",P9,P9-P21)),0)),0)</f>
        <v>0</v>
      </c>
      <c r="AA7" s="171">
        <f>IF(R8=V7,IF(AND(T8="A",T22="A"),0,IF(OR(Z7&gt;0,P9="A"),IF(T8="A",-T22,IF(T22="A",T8,T8-T22)),0)),0)</f>
        <v>0</v>
      </c>
      <c r="AB7" s="172">
        <f t="shared" si="0"/>
        <v>0</v>
      </c>
      <c r="AD7" s="170" t="str">
        <f>'1'!AR7</f>
        <v/>
      </c>
      <c r="AE7" s="172" t="str">
        <f>'1'!AS7</f>
        <v/>
      </c>
      <c r="AG7" s="170" t="str">
        <f>IF(Inscrits!B5=0,"",Inscrits!B5)</f>
        <v>DE ALMEIDA DUARTE FREDERICO</v>
      </c>
      <c r="AH7" s="172" t="e">
        <f t="shared" si="1"/>
        <v>#N/A</v>
      </c>
      <c r="AI7" s="172" t="e">
        <f t="shared" si="2"/>
        <v>#N/A</v>
      </c>
      <c r="AJ7" s="173" t="e">
        <f t="shared" si="3"/>
        <v>#N/A</v>
      </c>
    </row>
    <row r="8" spans="1:37" ht="24.95" customHeight="1" thickBot="1">
      <c r="A8" s="151" t="s">
        <v>48</v>
      </c>
      <c r="B8" s="174" t="str">
        <f>IF('5'!B8=0,"",'5'!B8)</f>
        <v/>
      </c>
      <c r="C8" s="175" t="str">
        <f>IF('5'!C8=0,"",'5'!C8)</f>
        <v/>
      </c>
      <c r="D8" s="176"/>
      <c r="E8" s="168"/>
      <c r="F8" s="157"/>
      <c r="G8" s="157"/>
      <c r="H8" s="157"/>
      <c r="I8" s="168"/>
      <c r="J8" s="157"/>
      <c r="K8" s="157"/>
      <c r="L8" s="157"/>
      <c r="M8" s="180"/>
      <c r="N8" s="157"/>
      <c r="O8" s="157"/>
      <c r="P8" s="157"/>
      <c r="Q8" s="168"/>
      <c r="R8" s="177" t="str">
        <f>IF(AND(P9="A",P21="A"),N9,IF(P9="A",N21,IF(P21="A",N9,IF(P9=P21,"",(IF(P9&gt;P21,N9,N21))))))</f>
        <v/>
      </c>
      <c r="S8" s="178" t="str">
        <f>IF(AND(P9="A",P21="A"),O9,IF(P9="A",O21,IF(P21="A",O9,IF(P9=P21,"",(IF(P9&gt;P21,O9,O21))))))</f>
        <v/>
      </c>
      <c r="T8" s="179"/>
      <c r="U8" s="182"/>
      <c r="V8" s="170" t="str">
        <f>B10</f>
        <v/>
      </c>
      <c r="W8" s="171">
        <f>IF(AND(D10="A",D11="A"),0,IF(D10="A",-D11,IF(D11="A",D10,D10-D11)))</f>
        <v>0</v>
      </c>
      <c r="X8" s="171">
        <f>IF(F11=V8,IF(AND(H11="A",H13="A"),0,IF(OR(W8&gt;0,D11="A"),IF(H11="A",-H13,IF(H13="A",H11,H11-H13)),0)),0)</f>
        <v>0</v>
      </c>
      <c r="Y8" s="171">
        <f>IF(J12=V8,IF(AND(L6="A",L12="A"),0,IF(OR(X8&gt;0,H13="A"),IF(L12="A",-L6,IF(L6="A",L12,L12-L6)),0)),0)</f>
        <v>0</v>
      </c>
      <c r="Z8" s="171">
        <f>IF(N9=V8,IF(AND(P9="A",P21="A"),0,IF(OR(Y8&gt;0,L6="A"),IF(P9="A",-P21,IF(P21="A",P9,P9-P21)),0)),0)</f>
        <v>0</v>
      </c>
      <c r="AA8" s="171">
        <f>IF(R8=V8,IF(AND(T8="A",T22="A"),0,IF(OR(Z8&gt;0,P9="A"),IF(T8="A",-T22,IF(T22="A",T8,T8-T22)),0)),0)</f>
        <v>0</v>
      </c>
      <c r="AB8" s="172">
        <f t="shared" si="0"/>
        <v>0</v>
      </c>
      <c r="AD8" s="170" t="str">
        <f>'1'!AR14</f>
        <v/>
      </c>
      <c r="AE8" s="172" t="str">
        <f>'1'!AS14</f>
        <v/>
      </c>
      <c r="AG8" s="170" t="str">
        <f>IF(Inscrits!B6=0,"",Inscrits!B6)</f>
        <v>CENDRIER DAVID</v>
      </c>
      <c r="AH8" s="172" t="e">
        <f t="shared" si="1"/>
        <v>#N/A</v>
      </c>
      <c r="AI8" s="172" t="e">
        <f t="shared" si="2"/>
        <v>#N/A</v>
      </c>
      <c r="AJ8" s="173" t="e">
        <f t="shared" si="3"/>
        <v>#N/A</v>
      </c>
      <c r="AK8" s="182"/>
    </row>
    <row r="9" spans="1:37" ht="24.95" customHeight="1" thickBot="1">
      <c r="B9" s="107" t="s">
        <v>102</v>
      </c>
      <c r="C9" s="108"/>
      <c r="D9" s="181"/>
      <c r="E9" s="158"/>
      <c r="F9" s="159"/>
      <c r="G9" s="159"/>
      <c r="H9" s="159"/>
      <c r="I9" s="160"/>
      <c r="J9" s="107" t="s">
        <v>112</v>
      </c>
      <c r="K9" s="108"/>
      <c r="L9" s="159"/>
      <c r="M9" s="182"/>
      <c r="N9" s="177" t="str">
        <f>IF(AND(L6="A",L12="A"),J6,IF(L6="A",J12,IF(L12="A",J6,IF(L6=L12,"",(IF(L6&gt;L12,J6,J12))))))</f>
        <v/>
      </c>
      <c r="O9" s="178" t="str">
        <f>IF(AND(L6="A",L12="A"),K6,IF(L6="A",K12,IF(L12="A",K6,IF(L6=L12,"",(IF(L6&gt;L12,K6,K12))))))</f>
        <v/>
      </c>
      <c r="P9" s="179"/>
      <c r="Q9" s="182"/>
      <c r="R9" s="157"/>
      <c r="S9" s="157"/>
      <c r="T9" s="91"/>
      <c r="V9" s="170" t="str">
        <f>B11</f>
        <v/>
      </c>
      <c r="W9" s="171">
        <f>IF(AND(D10="A",D11="A"),0,IF(D11="A",-D10,IF(D10="A",D11,D11-D10)))</f>
        <v>0</v>
      </c>
      <c r="X9" s="171">
        <f>IF(F11=V9,IF(AND(H11="A",H13="A"),0,IF(OR(W9&gt;0,D10="A"),IF(H11="A",-H13,IF(H13="A",H11,H11-H13)),0)),0)</f>
        <v>0</v>
      </c>
      <c r="Y9" s="171">
        <f>IF(J12=V9,IF(AND(L6="A",L12="A"),0,IF(OR(X9&gt;0,H13="A"),IF(L12="A",-L6,IF(L6="A",L12,L12-L6)),0)),0)</f>
        <v>0</v>
      </c>
      <c r="Z9" s="171">
        <f>IF(N9=V9,IF(AND(P9="A",P21="A"),0,IF(OR(Y9&gt;0,L6="A"),IF(P9="A",-P21,IF(P21="A",P9,P9-P21)),0)),0)</f>
        <v>0</v>
      </c>
      <c r="AA9" s="171">
        <f>IF(R8=V9,IF(AND(T8="A",T22="A"),0,IF(OR(Z9&gt;0,P9="A"),IF(T8="A",-T22,IF(T22="A",T8,T8-T22)),0)),0)</f>
        <v>0</v>
      </c>
      <c r="AB9" s="172">
        <f t="shared" si="0"/>
        <v>0</v>
      </c>
      <c r="AD9" s="170" t="str">
        <f>'1'!AR15</f>
        <v/>
      </c>
      <c r="AE9" s="172" t="str">
        <f>'1'!AS15</f>
        <v/>
      </c>
      <c r="AG9" s="170" t="str">
        <f>IF(Inscrits!B7=0,"",Inscrits!B7)</f>
        <v>TRIPLET FREDERIC</v>
      </c>
      <c r="AH9" s="172" t="e">
        <f t="shared" si="1"/>
        <v>#N/A</v>
      </c>
      <c r="AI9" s="172" t="e">
        <f t="shared" si="2"/>
        <v>#N/A</v>
      </c>
      <c r="AJ9" s="173" t="e">
        <f t="shared" si="3"/>
        <v>#N/A</v>
      </c>
    </row>
    <row r="10" spans="1:37" ht="24.95" customHeight="1">
      <c r="A10" s="151" t="s">
        <v>60</v>
      </c>
      <c r="B10" s="165" t="str">
        <f>IF('2'!U6=0,"",'2'!U6)</f>
        <v/>
      </c>
      <c r="C10" s="166" t="str">
        <f>IF('2'!V6=0,"",'2'!V6)</f>
        <v/>
      </c>
      <c r="D10" s="167"/>
      <c r="E10" s="168"/>
      <c r="F10" s="157"/>
      <c r="G10" s="169"/>
      <c r="H10" s="157"/>
      <c r="I10" s="168"/>
      <c r="J10" s="157"/>
      <c r="K10" s="169"/>
      <c r="L10" s="157"/>
      <c r="M10" s="180"/>
      <c r="N10" s="157"/>
      <c r="O10" s="169"/>
      <c r="P10" s="157"/>
      <c r="Q10" s="180"/>
      <c r="R10" s="157"/>
      <c r="S10" s="169"/>
      <c r="T10" s="91"/>
      <c r="U10" s="105"/>
      <c r="V10" s="170" t="str">
        <f>B13</f>
        <v/>
      </c>
      <c r="W10" s="171">
        <f>IF(AND(D13="A",D14="A"),0,IF(D13="A",-D14,IF(D14="A",D13,D13-D14)))</f>
        <v>0</v>
      </c>
      <c r="X10" s="171">
        <f>IF(F13=V10,IF(AND(H11="A",H13="A"),0,IF(OR(W10&gt;0,D14="A"),IF(H13="A",-H11,IF(H11="A",H13,H13-H11)),0)),0)</f>
        <v>0</v>
      </c>
      <c r="Y10" s="171">
        <f>IF(J12=V10,IF(AND(L6="A",L12="A"),0,IF(OR(X10&gt;0,H11="A"),IF(L12="A",-L6,IF(L6="A",L12,L12-L6)),0)),0)</f>
        <v>0</v>
      </c>
      <c r="Z10" s="171">
        <f>IF(N9=V10,IF(AND(P9="A",P21="A"),0,IF(OR(Y10&gt;0,L6="A"),IF(P9="A",-P21,IF(P21="A",P9,P9-P21)),0)),0)</f>
        <v>0</v>
      </c>
      <c r="AA10" s="171">
        <f>IF(R8=V10,IF(AND(T8="A",T22="A"),0,IF(OR(Z10&gt;0,P9="A"),IF(T8="A",-T22,IF(T22="A",T8,T8-T22)),0)),0)</f>
        <v>0</v>
      </c>
      <c r="AB10" s="172">
        <f t="shared" si="0"/>
        <v>0</v>
      </c>
      <c r="AD10" s="170" t="str">
        <f>'1'!AR16</f>
        <v/>
      </c>
      <c r="AE10" s="172" t="str">
        <f>'1'!AS16</f>
        <v/>
      </c>
      <c r="AG10" s="170" t="str">
        <f>IF(Inscrits!B8=0,"",Inscrits!B8)</f>
        <v>KEBE MAMADOU</v>
      </c>
      <c r="AH10" s="172" t="e">
        <f t="shared" si="1"/>
        <v>#N/A</v>
      </c>
      <c r="AI10" s="172" t="e">
        <f t="shared" si="2"/>
        <v>#N/A</v>
      </c>
      <c r="AJ10" s="173" t="e">
        <f t="shared" si="3"/>
        <v>#N/A</v>
      </c>
    </row>
    <row r="11" spans="1:37" ht="24.95" customHeight="1" thickBot="1">
      <c r="A11" s="151" t="s">
        <v>65</v>
      </c>
      <c r="B11" s="174" t="str">
        <f>IF('8'!B18=0,"",'8'!B18)</f>
        <v/>
      </c>
      <c r="C11" s="175" t="str">
        <f>IF('8'!C18=0,"",'8'!C18)</f>
        <v/>
      </c>
      <c r="D11" s="176"/>
      <c r="E11" s="168"/>
      <c r="F11" s="177" t="str">
        <f>IF(AND(D10="A",D11="A"),B10,IF(D10="A",B11,IF(D11="A",B10,IF(D10=D11,"",(IF(D10&gt;D11,B10,B11))))))</f>
        <v/>
      </c>
      <c r="G11" s="178" t="str">
        <f>IF(AND(D10="A",D11="A"),C10,IF(D10="A",C11,IF(D11="A",C10,IF(D10=D11,"",(IF(D10&gt;D11,C10,C11))))))</f>
        <v/>
      </c>
      <c r="H11" s="186"/>
      <c r="I11" s="180"/>
      <c r="J11" s="157"/>
      <c r="K11" s="157"/>
      <c r="L11" s="157"/>
      <c r="M11" s="180"/>
      <c r="N11" s="157"/>
      <c r="O11" s="157"/>
      <c r="P11" s="157"/>
      <c r="Q11" s="180"/>
      <c r="R11" s="157"/>
      <c r="S11" s="157"/>
      <c r="T11" s="91"/>
      <c r="U11" s="105"/>
      <c r="V11" s="170" t="str">
        <f>B14</f>
        <v/>
      </c>
      <c r="W11" s="171">
        <f>IF(AND(D13="A",D14="A"),0,IF(D14="A",-D13,IF(D13="A",D14,D14-D13)))</f>
        <v>0</v>
      </c>
      <c r="X11" s="171">
        <f>IF(F13=V11,IF(AND(H11="A",H13="A"),0,IF(OR(W11&gt;0,D13="A"),IF(H13="A",-H11,IF(H11="A",H13,H13-H11)),0)),0)</f>
        <v>0</v>
      </c>
      <c r="Y11" s="171">
        <f>IF(J12=V11,IF(AND(L6="A",L12="A"),0,IF(OR(X11&gt;0,H11="A"),IF(L12="A",-L6,IF(L6="A",L12,L12-L6)),0)),0)</f>
        <v>0</v>
      </c>
      <c r="Z11" s="171">
        <f>IF(N9=V11,IF(AND(P9="A",P21="A"),0,IF(OR(Y11&gt;0,L6="A"),IF(P9="A",-P21,IF(P21="A",P9,P9-P21)),0)),0)</f>
        <v>0</v>
      </c>
      <c r="AA11" s="171">
        <f>IF(R8=V11,IF(AND(T8="A",T22="A"),0,IF(OR(Z11&gt;0,P9="A"),IF(T8="A",-T22,IF(T22="A",T8,T8-T22)),0)),0)</f>
        <v>0</v>
      </c>
      <c r="AB11" s="172">
        <f t="shared" si="0"/>
        <v>0</v>
      </c>
      <c r="AD11" s="170" t="str">
        <f>'1'!AR17</f>
        <v>Blanc 11</v>
      </c>
      <c r="AE11" s="172">
        <f>'1'!AS17</f>
        <v>0</v>
      </c>
      <c r="AG11" s="170" t="str">
        <f>IF(Inscrits!B9=0,"",Inscrits!B9)</f>
        <v>KUSAR TONY</v>
      </c>
      <c r="AH11" s="172" t="e">
        <f t="shared" si="1"/>
        <v>#N/A</v>
      </c>
      <c r="AI11" s="172" t="e">
        <f t="shared" si="2"/>
        <v>#N/A</v>
      </c>
      <c r="AJ11" s="173" t="e">
        <f t="shared" si="3"/>
        <v>#N/A</v>
      </c>
    </row>
    <row r="12" spans="1:37" ht="24.95" customHeight="1" thickBot="1">
      <c r="B12" s="107" t="s">
        <v>103</v>
      </c>
      <c r="C12" s="108"/>
      <c r="D12" s="181"/>
      <c r="E12" s="168"/>
      <c r="F12" s="107" t="s">
        <v>109</v>
      </c>
      <c r="G12" s="108"/>
      <c r="H12" s="157"/>
      <c r="I12" s="180"/>
      <c r="J12" s="177" t="str">
        <f>IF(AND(H11="A",H13="A"),F11,IF(H11="A",F13,IF(H13="A",F11,IF(H11=H13,"",(IF(H11&gt;H13,F11,F13))))))</f>
        <v/>
      </c>
      <c r="K12" s="178" t="str">
        <f>IF(AND(H11="A",H13="A"),G11,IF(H11="A",G13,IF(H13="A",G11,IF(H11=H13,"",(IF(H11&gt;H13,G11,G13))))))</f>
        <v/>
      </c>
      <c r="L12" s="179"/>
      <c r="M12" s="180"/>
      <c r="N12" s="157"/>
      <c r="O12" s="157"/>
      <c r="P12" s="157"/>
      <c r="Q12" s="180"/>
      <c r="R12" s="157"/>
      <c r="S12" s="157"/>
      <c r="T12" s="91"/>
      <c r="U12" s="105"/>
      <c r="V12" s="170" t="str">
        <f>B16</f>
        <v/>
      </c>
      <c r="W12" s="171">
        <f>IF(AND(D16="A",D17="A"),0,IF(D16="A",-D17,IF(D17="A",D16,D16-D17)))</f>
        <v>0</v>
      </c>
      <c r="X12" s="171">
        <f>IF(F17=V12,IF(AND(H17="A",H19="A"),0,IF(OR(W12&gt;0,D17="A"),IF(H17="A",-H19,IF(H19="A",H17,H17-H19)),0)),0)</f>
        <v>0</v>
      </c>
      <c r="Y12" s="171">
        <f>IF(J18=V12,IF(AND(L18="A",L24="A"),0,IF(OR(X12&gt;0,H19="A"),IF(L18="A",-L24,IF(L24="A",L18,L18-L24)),0)),0)</f>
        <v>0</v>
      </c>
      <c r="Z12" s="171">
        <f>IF(N21=V12,IF(AND(P9="A",P21="A"),0,IF(OR(Y12&gt;0,L24="A"),IF(P21="A",-P9,IF(P9="A",P21,P21-P9)),0)),0)</f>
        <v>0</v>
      </c>
      <c r="AA12" s="171">
        <f>IF(R8=V12,IF(AND(T8="A",T22="A"),0,IF(OR(Z12&gt;0,P9="A"),IF(T8="A",-T22,IF(T22="A",T8,T8-T22)),0)),0)</f>
        <v>0</v>
      </c>
      <c r="AB12" s="172">
        <f t="shared" si="0"/>
        <v>0</v>
      </c>
      <c r="AD12" s="170" t="str">
        <f>'2'!AR4</f>
        <v/>
      </c>
      <c r="AE12" s="172" t="str">
        <f>'2'!AS4</f>
        <v/>
      </c>
      <c r="AG12" s="170" t="str">
        <f>IF(Inscrits!B10=0,"",Inscrits!B10)</f>
        <v>DURET CHRISTOPHE</v>
      </c>
      <c r="AH12" s="172" t="e">
        <f t="shared" si="1"/>
        <v>#N/A</v>
      </c>
      <c r="AI12" s="172" t="e">
        <f t="shared" si="2"/>
        <v>#N/A</v>
      </c>
      <c r="AJ12" s="173" t="e">
        <f t="shared" si="3"/>
        <v>#N/A</v>
      </c>
    </row>
    <row r="13" spans="1:37" ht="24.95" customHeight="1">
      <c r="A13" s="151" t="s">
        <v>61</v>
      </c>
      <c r="B13" s="165" t="str">
        <f>IF('2'!U16=0,"",'2'!U16)</f>
        <v/>
      </c>
      <c r="C13" s="166" t="str">
        <f>IF('2'!V16=0,"",'2'!V16)</f>
        <v/>
      </c>
      <c r="D13" s="167"/>
      <c r="E13" s="168"/>
      <c r="F13" s="177" t="str">
        <f>IF(AND(D13="A",D14="A"),B13,IF(D13="A",B14,IF(D14="A",B13,IF(D13=D14,"",(IF(D13&gt;D14,B13,B14))))))</f>
        <v/>
      </c>
      <c r="G13" s="178" t="str">
        <f>IF(AND(D13="A",D14="A"),C13,IF(D13="A",C14,IF(D14="A",C13,IF(D13=D14,"",(IF(D13&gt;D14,C13,C14))))))</f>
        <v/>
      </c>
      <c r="H13" s="186"/>
      <c r="I13" s="180"/>
      <c r="J13" s="157"/>
      <c r="K13" s="157"/>
      <c r="L13" s="157"/>
      <c r="M13" s="168"/>
      <c r="N13" s="157"/>
      <c r="O13" s="157"/>
      <c r="P13" s="157"/>
      <c r="Q13" s="180"/>
      <c r="R13" s="157"/>
      <c r="S13" s="157"/>
      <c r="T13" s="91"/>
      <c r="U13" s="105"/>
      <c r="V13" s="170" t="str">
        <f>B17</f>
        <v/>
      </c>
      <c r="W13" s="171">
        <f>IF(AND(D16="A",D17="A"),0,IF(D17="A",-D16,IF(D16="A",D17,D17-D16)))</f>
        <v>0</v>
      </c>
      <c r="X13" s="171">
        <f>IF(F17=V13,IF(AND(H17="A",H19="A"),0,IF(OR(W13&gt;0,D16="A"),IF(H17="A",-H19,IF(H19="A",H17,H17-H19)),0)),0)</f>
        <v>0</v>
      </c>
      <c r="Y13" s="171">
        <f>IF(J18=V13,IF(AND(L18="A",L24="A"),0,IF(OR(X13&gt;0,H19="A"),IF(L18="A",-L24,IF(L24="A",L18,L18-L24)),0)),0)</f>
        <v>0</v>
      </c>
      <c r="Z13" s="171">
        <f>IF(N21=V13,IF(AND(P9="A",P21="A"),0,IF(OR(Y13&gt;0,L24="A"),IF(P21="A",-P9,IF(P9="A",P21,P21-P9)),0)),0)</f>
        <v>0</v>
      </c>
      <c r="AA13" s="171">
        <f>IF(R8=V13,IF(AND(T8="A",T22="A"),0,IF(OR(Z13&gt;0,P9="A"),IF(T8="A",-T22,IF(T22="A",T8,T8-T22)),0)),0)</f>
        <v>0</v>
      </c>
      <c r="AB13" s="172">
        <f t="shared" si="0"/>
        <v>0</v>
      </c>
      <c r="AD13" s="170" t="str">
        <f>'2'!AR5</f>
        <v/>
      </c>
      <c r="AE13" s="172" t="str">
        <f>'2'!AS5</f>
        <v/>
      </c>
      <c r="AG13" s="170" t="str">
        <f>IF(Inscrits!B11=0,"",Inscrits!B11)</f>
        <v>SOCKEEL AURORE</v>
      </c>
      <c r="AH13" s="172" t="e">
        <f t="shared" si="1"/>
        <v>#N/A</v>
      </c>
      <c r="AI13" s="172" t="e">
        <f t="shared" si="2"/>
        <v>#N/A</v>
      </c>
      <c r="AJ13" s="173" t="e">
        <f t="shared" si="3"/>
        <v>#N/A</v>
      </c>
    </row>
    <row r="14" spans="1:37" ht="24.95" customHeight="1" thickBot="1">
      <c r="A14" s="151" t="s">
        <v>66</v>
      </c>
      <c r="B14" s="174" t="str">
        <f>IF('6'!B18=0,"",'6'!B18)</f>
        <v/>
      </c>
      <c r="C14" s="175" t="str">
        <f>IF('6'!C18=0,"",'6'!C18)</f>
        <v/>
      </c>
      <c r="D14" s="176"/>
      <c r="E14" s="168"/>
      <c r="F14" s="157"/>
      <c r="G14" s="157"/>
      <c r="H14" s="157"/>
      <c r="I14" s="168"/>
      <c r="J14" s="157"/>
      <c r="K14" s="157"/>
      <c r="L14" s="157"/>
      <c r="M14" s="168"/>
      <c r="N14" s="157"/>
      <c r="O14" s="157"/>
      <c r="P14" s="157"/>
      <c r="Q14" s="180"/>
      <c r="R14" s="157"/>
      <c r="S14" s="157"/>
      <c r="T14" s="91"/>
      <c r="U14" s="105"/>
      <c r="V14" s="170" t="str">
        <f>B19</f>
        <v/>
      </c>
      <c r="W14" s="171">
        <f>IF(AND(D19="A",D20="A"),0,IF(D19="A",-D20,IF(D20="A",D19,D19-D20)))</f>
        <v>0</v>
      </c>
      <c r="X14" s="171">
        <f>IF(F19=V14,IF(AND(H17="A",H19="A"),0,IF(OR(W14&gt;0,D20="A"),IF(H19="A",-H17,IF(H17="A",H19,H19-H17)),0)),0)</f>
        <v>0</v>
      </c>
      <c r="Y14" s="171">
        <f>IF(J18=V14,IF(AND(L18="A",L24="A"),0,IF(OR(X14&gt;0,H17="A"),IF(L18="A",-L24,IF(L24="A",L18,L18-L24)),0)),0)</f>
        <v>0</v>
      </c>
      <c r="Z14" s="171">
        <f>IF(N21=V14,IF(AND(P9="A",P21="A"),0,IF(OR(Y14&gt;0,L24="A"),IF(P21="A",-P9,IF(P9="A",P21,P21-P9)),0)),0)</f>
        <v>0</v>
      </c>
      <c r="AA14" s="171">
        <f>IF(R8=V14,IF(AND(T8="A",T22="A"),0,IF(OR(Z14&gt;0,P9="A"),IF(T8="A",-T22,IF(T22="A",T8,T8-T22)),0)),0)</f>
        <v>0</v>
      </c>
      <c r="AB14" s="172">
        <f t="shared" si="0"/>
        <v>0</v>
      </c>
      <c r="AD14" s="170" t="str">
        <f>'2'!AR6</f>
        <v/>
      </c>
      <c r="AE14" s="172" t="str">
        <f>'2'!AS6</f>
        <v/>
      </c>
      <c r="AG14" s="170" t="str">
        <f>IF(Inscrits!B12=0,"",Inscrits!B12)</f>
        <v>SOCKEEL YANNICK</v>
      </c>
      <c r="AH14" s="172" t="e">
        <f t="shared" si="1"/>
        <v>#N/A</v>
      </c>
      <c r="AI14" s="172" t="e">
        <f t="shared" si="2"/>
        <v>#N/A</v>
      </c>
      <c r="AJ14" s="173" t="e">
        <f t="shared" si="3"/>
        <v>#N/A</v>
      </c>
    </row>
    <row r="15" spans="1:37" ht="24.95" customHeight="1" thickBot="1">
      <c r="B15" s="107" t="s">
        <v>104</v>
      </c>
      <c r="C15" s="108"/>
      <c r="D15" s="181"/>
      <c r="E15" s="158"/>
      <c r="F15" s="159"/>
      <c r="G15" s="159"/>
      <c r="H15" s="159"/>
      <c r="I15" s="160"/>
      <c r="J15" s="159"/>
      <c r="K15" s="159"/>
      <c r="L15" s="159"/>
      <c r="M15" s="160"/>
      <c r="N15" s="107" t="s">
        <v>114</v>
      </c>
      <c r="O15" s="108"/>
      <c r="P15" s="159"/>
      <c r="Q15" s="182"/>
      <c r="R15" s="177" t="str">
        <f>IF(AND(T8="A",T22="A"),R8,IF(T8="A",R22,IF(T22="A",R8,IF(T8=T22,"",(IF(T8&gt;T22,R8,R22))))))</f>
        <v/>
      </c>
      <c r="S15" s="178" t="str">
        <f>IF(AND(T8="A",T22="A"),S8,IF(T8="A",S22,IF(T22="A",S8,IF(T8=T22,"",(IF(T8&gt;T22,S8,S22))))))</f>
        <v/>
      </c>
      <c r="T15" s="91"/>
      <c r="V15" s="170" t="str">
        <f>B20</f>
        <v/>
      </c>
      <c r="W15" s="171">
        <f>IF(AND(D19="A",D20="A"),0,IF(D20="A",-D19,IF(D19="A",D20,D20-D19)))</f>
        <v>0</v>
      </c>
      <c r="X15" s="171">
        <f>IF(F19=V15,IF(AND(H17="A",H19="A"),0,IF(OR(W15&gt;0,D19="A"),IF(H19="A",-H17,IF(H17="A",H19,H19-H17)),0)),0)</f>
        <v>0</v>
      </c>
      <c r="Y15" s="171">
        <f>IF(J18=V15,IF(AND(L18="A",L24="A"),0,IF(OR(X15&gt;0,H17="A"),IF(L18="A",-L24,IF(L24="A",L18,L18-L24)),0)),0)</f>
        <v>0</v>
      </c>
      <c r="Z15" s="171">
        <f>IF(N21=V15,IF(AND(P9="A",P21="A"),0,IF(OR(Y15&gt;0,L24="A"),IF(P21="A",-P9,IF(P9="A",P21,P21-P9)),0)),0)</f>
        <v>0</v>
      </c>
      <c r="AA15" s="171">
        <f>IF(R8=V15,IF(AND(T8="A",T22="A"),0,IF(OR(Z15&gt;0,P9="A"),IF(T8="A",-T22,IF(T22="A",T8,T8-T22)),0)),0)</f>
        <v>0</v>
      </c>
      <c r="AB15" s="172">
        <f t="shared" si="0"/>
        <v>0</v>
      </c>
      <c r="AD15" s="170" t="str">
        <f>'2'!AR7</f>
        <v/>
      </c>
      <c r="AE15" s="172" t="str">
        <f>'2'!AS7</f>
        <v/>
      </c>
      <c r="AG15" s="170" t="str">
        <f>IF(Inscrits!B13=0,"",Inscrits!B13)</f>
        <v>BERRAHOU SOLANGE</v>
      </c>
      <c r="AH15" s="172" t="e">
        <f t="shared" si="1"/>
        <v>#N/A</v>
      </c>
      <c r="AI15" s="172" t="e">
        <f t="shared" si="2"/>
        <v>#N/A</v>
      </c>
      <c r="AJ15" s="173" t="e">
        <f t="shared" si="3"/>
        <v>#N/A</v>
      </c>
    </row>
    <row r="16" spans="1:37" ht="24.95" customHeight="1">
      <c r="A16" s="151" t="s">
        <v>63</v>
      </c>
      <c r="B16" s="165" t="str">
        <f>IF('3'!U6=0,"",'3'!U6)</f>
        <v/>
      </c>
      <c r="C16" s="166" t="str">
        <f>IF('3'!V6=0,"",'3'!V6)</f>
        <v/>
      </c>
      <c r="D16" s="167"/>
      <c r="E16" s="168"/>
      <c r="F16" s="157"/>
      <c r="G16" s="169"/>
      <c r="H16" s="157"/>
      <c r="I16" s="168"/>
      <c r="J16" s="157"/>
      <c r="K16" s="169"/>
      <c r="L16" s="157"/>
      <c r="M16" s="168"/>
      <c r="N16" s="157"/>
      <c r="O16" s="169"/>
      <c r="P16" s="157"/>
      <c r="Q16" s="180"/>
      <c r="R16" s="157"/>
      <c r="S16" s="169"/>
      <c r="T16" s="91"/>
      <c r="U16" s="105"/>
      <c r="V16" s="170" t="str">
        <f>B22</f>
        <v/>
      </c>
      <c r="W16" s="171">
        <f>IF(AND(D22="A",D23="A"),0,IF(D22="A",-D23,IF(D23="A",D22,D22-D23)))</f>
        <v>0</v>
      </c>
      <c r="X16" s="171">
        <f>IF(F23=V16,IF(AND(H23="A",H25="A"),0,IF(OR(W16&gt;0,D23="A"),IF(H23="A",-H25,IF(H25="A",H23,H23-H25)),0)),0)</f>
        <v>0</v>
      </c>
      <c r="Y16" s="171">
        <f>IF(J24=V16,IF(AND(L18="A",L24="A"),0,IF(OR(X16&gt;0,H25="A"),IF(L24="A",-L18,IF(L18="A",L24,L24-L18)),0)),0)</f>
        <v>0</v>
      </c>
      <c r="Z16" s="171">
        <f>IF(N21=V16,IF(AND(P9="A",P21="A"),0,IF(OR(Y16&gt;0,L18="A"),IF(P21="A",-P9,IF(P9="A",P21,P21-P9)),0)),0)</f>
        <v>0</v>
      </c>
      <c r="AA16" s="171">
        <f>IF(R8=V16,IF(AND(T8="A",T22="A"),0,IF(OR(Z16&gt;0,P9="A"),IF(T8="A",-T22,IF(T22="A",T8,T8-T22)),0)),0)</f>
        <v>0</v>
      </c>
      <c r="AB16" s="172">
        <f t="shared" si="0"/>
        <v>0</v>
      </c>
      <c r="AD16" s="170" t="str">
        <f>'2'!AR14</f>
        <v/>
      </c>
      <c r="AE16" s="172" t="str">
        <f>'2'!AS14</f>
        <v/>
      </c>
      <c r="AG16" s="170" t="str">
        <f>IF(Inscrits!B14=0,"",Inscrits!B14)</f>
        <v>ADON MARC OLIVIER</v>
      </c>
      <c r="AH16" s="172" t="e">
        <f t="shared" si="1"/>
        <v>#N/A</v>
      </c>
      <c r="AI16" s="172" t="e">
        <f t="shared" si="2"/>
        <v>#N/A</v>
      </c>
      <c r="AJ16" s="173" t="e">
        <f t="shared" si="3"/>
        <v>#N/A</v>
      </c>
    </row>
    <row r="17" spans="1:37" ht="24.95" customHeight="1" thickBot="1">
      <c r="A17" s="151" t="s">
        <v>54</v>
      </c>
      <c r="B17" s="174" t="str">
        <f>IF('6'!B8=0,"",'6'!B8)</f>
        <v/>
      </c>
      <c r="C17" s="175" t="str">
        <f>IF('6'!C8=0,"",'6'!C8)</f>
        <v/>
      </c>
      <c r="D17" s="176"/>
      <c r="E17" s="168"/>
      <c r="F17" s="177" t="str">
        <f>IF(AND(D16="A",D17="A"),B16,IF(D16="A",B17,IF(D17="A",B16,IF(D16=D17,"",(IF(D16&gt;D17,B16,B17))))))</f>
        <v/>
      </c>
      <c r="G17" s="178" t="str">
        <f>IF(AND(D16="A",D17="A"),C16,IF(D16="A",C17,IF(D17="A",C16,IF(D16=D17,"",(IF(D16&gt;D17,C16,C17))))))</f>
        <v/>
      </c>
      <c r="H17" s="186"/>
      <c r="I17" s="180"/>
      <c r="J17" s="157"/>
      <c r="K17" s="157"/>
      <c r="L17" s="157"/>
      <c r="M17" s="168"/>
      <c r="N17" s="157"/>
      <c r="O17" s="157"/>
      <c r="P17" s="157"/>
      <c r="Q17" s="180"/>
      <c r="R17" s="157"/>
      <c r="S17" s="157"/>
      <c r="T17" s="91"/>
      <c r="U17" s="105"/>
      <c r="V17" s="170" t="str">
        <f>B23</f>
        <v/>
      </c>
      <c r="W17" s="171">
        <f>IF(AND(D22="A",D23="A"),0,IF(D23="A",-D22,IF(D22="A",D23,D23-D22)))</f>
        <v>0</v>
      </c>
      <c r="X17" s="171">
        <f>IF(F23=V17,IF(AND(H23="A",H25="A"),0,IF(OR(W17&gt;0,D22="A"),IF(H23="A",-H25,IF(H25="A",H23,H23-H25)),0)),0)</f>
        <v>0</v>
      </c>
      <c r="Y17" s="171">
        <f>IF(J24=V17,IF(AND(L18="A",L24="A"),0,IF(OR(X17&gt;0,H25="A"),IF(L24="A",-L18,IF(L18="A",L24,L24-L18)),0)),0)</f>
        <v>0</v>
      </c>
      <c r="Z17" s="171">
        <f>IF(N21=V17,IF(AND(P9="A",P21="A"),0,IF(OR(Y17&gt;0,L18="A"),IF(P21="A",-P9,IF(P9="A",P21,P21-P9)),0)),0)</f>
        <v>0</v>
      </c>
      <c r="AA17" s="171">
        <f>IF(R8=V17,IF(AND(T8="A",T22="A"),0,IF(OR(Z17&gt;0,P9="A"),IF(T8="A",-T22,IF(T22="A",T8,T8-T22)),0)),0)</f>
        <v>0</v>
      </c>
      <c r="AB17" s="172">
        <f t="shared" si="0"/>
        <v>0</v>
      </c>
      <c r="AD17" s="170" t="str">
        <f>'2'!AR15</f>
        <v/>
      </c>
      <c r="AE17" s="172" t="str">
        <f>'2'!AS15</f>
        <v/>
      </c>
      <c r="AG17" s="170" t="str">
        <f>IF(Inscrits!B15=0,"",Inscrits!B15)</f>
        <v>BABEL STEPHANIE</v>
      </c>
      <c r="AH17" s="172" t="e">
        <f t="shared" si="1"/>
        <v>#N/A</v>
      </c>
      <c r="AI17" s="172" t="e">
        <f t="shared" si="2"/>
        <v>#N/A</v>
      </c>
      <c r="AJ17" s="173" t="e">
        <f t="shared" si="3"/>
        <v>#N/A</v>
      </c>
    </row>
    <row r="18" spans="1:37" ht="24.95" customHeight="1" thickBot="1">
      <c r="B18" s="107" t="s">
        <v>105</v>
      </c>
      <c r="C18" s="108"/>
      <c r="D18" s="181"/>
      <c r="E18" s="168"/>
      <c r="F18" s="107" t="s">
        <v>110</v>
      </c>
      <c r="G18" s="108"/>
      <c r="H18" s="157"/>
      <c r="I18" s="180"/>
      <c r="J18" s="177" t="str">
        <f>IF(AND(H17="A",H19="A"),F17,IF(H17="A",F19,IF(H19="A",F17,IF(H17=H19,"",(IF(H17&gt;H19,F17,F19))))))</f>
        <v/>
      </c>
      <c r="K18" s="178" t="str">
        <f>IF(AND(H17="A",H19="A"),G17,IF(H17="A",G19,IF(H19="A",G17,IF(H17=H19,"",(IF(H17&gt;H19,G17,G19))))))</f>
        <v/>
      </c>
      <c r="L18" s="179"/>
      <c r="M18" s="180"/>
      <c r="N18" s="157"/>
      <c r="O18" s="157"/>
      <c r="P18" s="157"/>
      <c r="Q18" s="180"/>
      <c r="R18" s="157"/>
      <c r="S18" s="157"/>
      <c r="T18" s="91"/>
      <c r="U18" s="105"/>
      <c r="V18" s="170" t="str">
        <f>B25</f>
        <v/>
      </c>
      <c r="W18" s="171">
        <f>IF(AND(D25="A",D26="A"),0,IF(D25="A",-D26,IF(D26="A",D25,D25-D26)))</f>
        <v>0</v>
      </c>
      <c r="X18" s="171">
        <f>IF(F25=V18,IF(AND(H23="A",H25="A"),0,IF(OR(W18&gt;0,D26="A"),IF(H25="A",-H23,IF(H23="A",H25,H25-H23)),0)),0)</f>
        <v>0</v>
      </c>
      <c r="Y18" s="171">
        <f>IF(J24=V18,IF(AND(L18="A",L24="A"),0,IF(OR(X18&gt;0,H23="A"),IF(L24="A",-L18,IF(L18="A",L24,L24-L18)),0)),0)</f>
        <v>0</v>
      </c>
      <c r="Z18" s="171">
        <f>IF(N21=V18,IF(AND(P9="A",P21="A"),0,IF(OR(Y18&gt;0,L18="A"),IF(P21="A",-P9,IF(P9="A",P21,P21-P9)),0)),0)</f>
        <v>0</v>
      </c>
      <c r="AA18" s="171">
        <f>IF(R8=V18,IF(AND(T8="A",T22="A"),0,IF(OR(Z18&gt;0,P9="A"),IF(T8="A",-T22,IF(T22="A",T8,T8-T22)),0)),0)</f>
        <v>0</v>
      </c>
      <c r="AB18" s="172">
        <f t="shared" si="0"/>
        <v>0</v>
      </c>
      <c r="AD18" s="170" t="str">
        <f>'2'!AR16</f>
        <v>Blanc 19</v>
      </c>
      <c r="AE18" s="172">
        <f>'2'!AS16</f>
        <v>0</v>
      </c>
      <c r="AG18" s="170" t="str">
        <f>IF(Inscrits!B16=0,"",Inscrits!B16)</f>
        <v>SOCKEEL MARIE PIERRE</v>
      </c>
      <c r="AH18" s="172" t="e">
        <f t="shared" si="1"/>
        <v>#N/A</v>
      </c>
      <c r="AI18" s="172" t="e">
        <f t="shared" si="2"/>
        <v>#N/A</v>
      </c>
      <c r="AJ18" s="173" t="e">
        <f t="shared" si="3"/>
        <v>#N/A</v>
      </c>
    </row>
    <row r="19" spans="1:37" ht="24.95" customHeight="1">
      <c r="A19" s="151" t="s">
        <v>49</v>
      </c>
      <c r="B19" s="165" t="str">
        <f>IF('3'!U16=0,"",'3'!U16)</f>
        <v/>
      </c>
      <c r="C19" s="166" t="str">
        <f>IF('3'!V16=0,"",'3'!V16)</f>
        <v/>
      </c>
      <c r="D19" s="167"/>
      <c r="E19" s="168"/>
      <c r="F19" s="177" t="str">
        <f>IF(AND(D19="A",D20="A"),B19,IF(D19="A",B20,IF(D20="A",B19,IF(D19=D20,"",(IF(D19&gt;D20,B19,B20))))))</f>
        <v/>
      </c>
      <c r="G19" s="178" t="str">
        <f>IF(AND(D19="A",D20="A"),C19,IF(D19="A",C20,IF(D20="A",C19,IF(D19=D20,"",(IF(D19&gt;D20,C19,C20))))))</f>
        <v/>
      </c>
      <c r="H19" s="186"/>
      <c r="I19" s="180"/>
      <c r="J19" s="157"/>
      <c r="K19" s="157"/>
      <c r="L19" s="157"/>
      <c r="M19" s="180"/>
      <c r="N19" s="157"/>
      <c r="O19" s="157"/>
      <c r="P19" s="157"/>
      <c r="Q19" s="180"/>
      <c r="R19" s="157"/>
      <c r="S19" s="157"/>
      <c r="T19" s="91"/>
      <c r="U19" s="105"/>
      <c r="V19" s="170" t="str">
        <f>B26</f>
        <v/>
      </c>
      <c r="W19" s="171">
        <f>IF(AND(D25="A",D26="A"),0,IF(D26="A",-D25,IF(D25="A",D26,D26-D25)))</f>
        <v>0</v>
      </c>
      <c r="X19" s="171">
        <f>IF(F25=V19,IF(AND(H23="A",H25="A"),0,IF(OR(W19&gt;0,D25="A"),IF(H25="A",-H23,IF(H23="A",H25,H25-H23)),0)),0)</f>
        <v>0</v>
      </c>
      <c r="Y19" s="171">
        <f>IF(J24=V19,IF(AND(L18="A",L24="A"),0,IF(OR(X19&gt;0,H23="A"),IF(L24="A",-L18,IF(L18="A",L24,L24-L18)),0)),0)</f>
        <v>0</v>
      </c>
      <c r="Z19" s="171">
        <f>IF(N21=V19,IF(AND(P9="A",P21="A"),0,IF(OR(Y19&gt;0,L18="A"),IF(P21="A",-P9,IF(P9="A",P21,P21-P9)),0)),0)</f>
        <v>0</v>
      </c>
      <c r="AA19" s="171">
        <f>IF(R8=V19,IF(AND(T8="A",T22="A"),0,IF(OR(Z19&gt;0,P9="A"),IF(T8="A",-T22,IF(T22="A",T8,T8-T22)),0)),0)</f>
        <v>0</v>
      </c>
      <c r="AB19" s="172">
        <f t="shared" si="0"/>
        <v>0</v>
      </c>
      <c r="AD19" s="170" t="str">
        <f>'2'!AR17</f>
        <v>Blanc 3</v>
      </c>
      <c r="AE19" s="172">
        <f>'2'!AS17</f>
        <v>0</v>
      </c>
      <c r="AG19" s="170" t="str">
        <f>IF(Inscrits!B17=0,"",Inscrits!B17)</f>
        <v>AZUELOS MAXIME</v>
      </c>
      <c r="AH19" s="172" t="e">
        <f t="shared" si="1"/>
        <v>#N/A</v>
      </c>
      <c r="AI19" s="172" t="e">
        <f t="shared" si="2"/>
        <v>#N/A</v>
      </c>
      <c r="AJ19" s="173" t="e">
        <f t="shared" si="3"/>
        <v>#N/A</v>
      </c>
    </row>
    <row r="20" spans="1:37" ht="24.95" customHeight="1" thickBot="1">
      <c r="A20" s="151" t="s">
        <v>55</v>
      </c>
      <c r="B20" s="174" t="str">
        <f>IF('8'!B8=0,"",'8'!B8)</f>
        <v/>
      </c>
      <c r="C20" s="175" t="str">
        <f>IF('8'!C8=0,"",'8'!C8)</f>
        <v/>
      </c>
      <c r="D20" s="176"/>
      <c r="E20" s="168"/>
      <c r="F20" s="157"/>
      <c r="G20" s="157"/>
      <c r="H20" s="157"/>
      <c r="I20" s="168"/>
      <c r="J20" s="157"/>
      <c r="K20" s="157"/>
      <c r="L20" s="157"/>
      <c r="M20" s="180"/>
      <c r="N20" s="157"/>
      <c r="O20" s="157"/>
      <c r="P20" s="157"/>
      <c r="Q20" s="180"/>
      <c r="R20" s="157"/>
      <c r="S20" s="157"/>
      <c r="T20" s="91"/>
      <c r="U20" s="105"/>
      <c r="V20" s="183" t="str">
        <f>'1'!AR14</f>
        <v/>
      </c>
      <c r="W20" s="155"/>
      <c r="X20" s="155"/>
      <c r="Y20" s="155"/>
      <c r="Z20" s="155"/>
      <c r="AA20" s="155"/>
      <c r="AB20" s="184">
        <v>0</v>
      </c>
      <c r="AD20" s="170" t="str">
        <f>'3'!AR4</f>
        <v/>
      </c>
      <c r="AE20" s="172" t="str">
        <f>'3'!AS4</f>
        <v/>
      </c>
      <c r="AG20" s="170" t="str">
        <f>IF(Inscrits!B18=0,"",Inscrits!B18)</f>
        <v>DONATO LAURENT</v>
      </c>
      <c r="AH20" s="172" t="e">
        <f t="shared" si="1"/>
        <v>#N/A</v>
      </c>
      <c r="AI20" s="172" t="e">
        <f t="shared" si="2"/>
        <v>#N/A</v>
      </c>
      <c r="AJ20" s="173" t="e">
        <f t="shared" si="3"/>
        <v>#N/A</v>
      </c>
    </row>
    <row r="21" spans="1:37" ht="24.95" customHeight="1" thickBot="1">
      <c r="B21" s="107" t="s">
        <v>106</v>
      </c>
      <c r="C21" s="108"/>
      <c r="D21" s="181"/>
      <c r="E21" s="168"/>
      <c r="F21" s="157"/>
      <c r="G21" s="159"/>
      <c r="H21" s="159"/>
      <c r="I21" s="160"/>
      <c r="J21" s="107" t="s">
        <v>113</v>
      </c>
      <c r="K21" s="108"/>
      <c r="L21" s="159"/>
      <c r="M21" s="182"/>
      <c r="N21" s="177" t="str">
        <f>IF(AND(L18="A",L24="A"),J18,IF(L18="A",J24,IF(L24="A",J18,IF(L18=L24,"",(IF(L18&gt;L24,J18,J24))))))</f>
        <v/>
      </c>
      <c r="O21" s="178" t="str">
        <f>IF(AND(L18="A",L24="A"),K18,IF(L18="A",K24,IF(L24="A",K18,IF(L18=L24,"",(IF(L18&gt;L24,K18,K24))))))</f>
        <v/>
      </c>
      <c r="P21" s="179"/>
      <c r="Q21" s="182"/>
      <c r="R21" s="157"/>
      <c r="S21" s="157"/>
      <c r="T21" s="91"/>
      <c r="V21" s="183" t="str">
        <f>'1'!AR15</f>
        <v/>
      </c>
      <c r="W21" s="155"/>
      <c r="X21" s="155"/>
      <c r="Y21" s="155"/>
      <c r="Z21" s="155"/>
      <c r="AA21" s="155"/>
      <c r="AB21" s="184">
        <v>0</v>
      </c>
      <c r="AD21" s="170" t="str">
        <f>'3'!AR5</f>
        <v/>
      </c>
      <c r="AE21" s="172" t="str">
        <f>'3'!AS5</f>
        <v/>
      </c>
      <c r="AG21" s="170" t="str">
        <f>IF(Inscrits!B19=0,"",Inscrits!B19)</f>
        <v>SENES A MARIO</v>
      </c>
      <c r="AH21" s="172" t="e">
        <f t="shared" si="1"/>
        <v>#N/A</v>
      </c>
      <c r="AI21" s="172" t="e">
        <f t="shared" si="2"/>
        <v>#N/A</v>
      </c>
      <c r="AJ21" s="173" t="e">
        <f t="shared" si="3"/>
        <v>#N/A</v>
      </c>
    </row>
    <row r="22" spans="1:37" ht="24.95" customHeight="1">
      <c r="A22" s="151" t="s">
        <v>2</v>
      </c>
      <c r="B22" s="165" t="str">
        <f>IF('4'!U6=0,"",'4'!U6)</f>
        <v/>
      </c>
      <c r="C22" s="166" t="str">
        <f>IF('4'!V6=0,"",'4'!V6)</f>
        <v/>
      </c>
      <c r="D22" s="167"/>
      <c r="E22" s="168"/>
      <c r="F22" s="157"/>
      <c r="G22" s="169"/>
      <c r="H22" s="157"/>
      <c r="I22" s="168"/>
      <c r="J22" s="157"/>
      <c r="K22" s="169"/>
      <c r="L22" s="157"/>
      <c r="M22" s="180"/>
      <c r="N22" s="157"/>
      <c r="O22" s="169"/>
      <c r="P22" s="157"/>
      <c r="Q22" s="168"/>
      <c r="R22" s="177" t="str">
        <f>'Final B'!R15</f>
        <v/>
      </c>
      <c r="S22" s="178" t="str">
        <f>'Final B'!S15</f>
        <v/>
      </c>
      <c r="T22" s="179"/>
      <c r="U22" s="182"/>
      <c r="V22" s="183" t="str">
        <f>'1'!AR16</f>
        <v/>
      </c>
      <c r="W22" s="155"/>
      <c r="X22" s="155"/>
      <c r="Y22" s="155"/>
      <c r="Z22" s="155"/>
      <c r="AA22" s="155"/>
      <c r="AB22" s="184">
        <v>0</v>
      </c>
      <c r="AD22" s="170" t="str">
        <f>'3'!AR6</f>
        <v/>
      </c>
      <c r="AE22" s="172" t="str">
        <f>'3'!AS6</f>
        <v/>
      </c>
      <c r="AG22" s="170" t="str">
        <f>IF(Inscrits!B20=0,"",Inscrits!B20)</f>
        <v>BALHAND SEBASTIEN</v>
      </c>
      <c r="AH22" s="172" t="e">
        <f t="shared" si="1"/>
        <v>#N/A</v>
      </c>
      <c r="AI22" s="172" t="e">
        <f t="shared" si="2"/>
        <v>#N/A</v>
      </c>
      <c r="AJ22" s="173" t="e">
        <f t="shared" si="3"/>
        <v>#N/A</v>
      </c>
      <c r="AK22" s="182"/>
    </row>
    <row r="23" spans="1:37" ht="24.95" customHeight="1" thickBot="1">
      <c r="A23" s="151" t="s">
        <v>58</v>
      </c>
      <c r="B23" s="174" t="str">
        <f>IF('5'!B18=0,"",'5'!B18)</f>
        <v/>
      </c>
      <c r="C23" s="175" t="str">
        <f>IF('5'!C18=0,"",'5'!C18)</f>
        <v/>
      </c>
      <c r="D23" s="176"/>
      <c r="E23" s="168"/>
      <c r="F23" s="177" t="str">
        <f>IF(AND(D22="A",D23="A"),B22,IF(D22="A",B23,IF(D23="A",B22,IF(D22=D23,"",(IF(D22&gt;D23,B22,B23))))))</f>
        <v/>
      </c>
      <c r="G23" s="178" t="str">
        <f>IF(AND(D22="A",D23="A"),C22,IF(D22="A",C23,IF(D23="A",C22,IF(D22=D23,"",(IF(D22&gt;D23,C22,C23))))))</f>
        <v/>
      </c>
      <c r="H23" s="186"/>
      <c r="I23" s="180"/>
      <c r="J23" s="157"/>
      <c r="K23" s="157"/>
      <c r="L23" s="157"/>
      <c r="M23" s="180"/>
      <c r="N23" s="157"/>
      <c r="O23" s="157"/>
      <c r="P23" s="157"/>
      <c r="Q23" s="168"/>
      <c r="R23" s="209" t="s">
        <v>117</v>
      </c>
      <c r="S23" s="209"/>
      <c r="T23" s="91"/>
      <c r="U23" s="105"/>
      <c r="V23" s="183" t="str">
        <f>'1'!AR17</f>
        <v>Blanc 11</v>
      </c>
      <c r="W23" s="155"/>
      <c r="X23" s="155"/>
      <c r="Y23" s="155"/>
      <c r="Z23" s="155"/>
      <c r="AA23" s="155"/>
      <c r="AB23" s="184">
        <v>0</v>
      </c>
      <c r="AD23" s="170" t="str">
        <f>'3'!AR7</f>
        <v/>
      </c>
      <c r="AE23" s="172" t="str">
        <f>'3'!AS7</f>
        <v/>
      </c>
      <c r="AG23" s="170" t="str">
        <f>IF(Inscrits!B21=0,"",Inscrits!B21)</f>
        <v>GOSSUIN JUSTINE</v>
      </c>
      <c r="AH23" s="172" t="e">
        <f t="shared" si="1"/>
        <v>#N/A</v>
      </c>
      <c r="AI23" s="172" t="e">
        <f t="shared" si="2"/>
        <v>#N/A</v>
      </c>
      <c r="AJ23" s="173" t="e">
        <f t="shared" si="3"/>
        <v>#N/A</v>
      </c>
    </row>
    <row r="24" spans="1:37" ht="24.95" customHeight="1" thickBot="1">
      <c r="B24" s="107" t="s">
        <v>107</v>
      </c>
      <c r="C24" s="108"/>
      <c r="D24" s="181"/>
      <c r="E24" s="168"/>
      <c r="F24" s="107" t="s">
        <v>111</v>
      </c>
      <c r="G24" s="108"/>
      <c r="H24" s="157"/>
      <c r="I24" s="180"/>
      <c r="J24" s="177" t="str">
        <f>IF(AND(H23="A",H25="A"),F23,IF(H23="A",F25,IF(H25="A",F23,IF(H23=H25,"",(IF(H23&gt;H25,F23,F25))))))</f>
        <v/>
      </c>
      <c r="K24" s="178" t="str">
        <f>IF(AND(H23="A",H25="A"),G23,IF(H23="A",G25,IF(H25="A",G23,IF(H23=H25,"",(IF(H23&gt;H25,G23,G25))))))</f>
        <v/>
      </c>
      <c r="L24" s="179"/>
      <c r="M24" s="180"/>
      <c r="N24" s="157"/>
      <c r="O24" s="157"/>
      <c r="P24" s="157"/>
      <c r="Q24" s="168"/>
      <c r="R24" s="157"/>
      <c r="S24" s="157"/>
      <c r="T24" s="91"/>
      <c r="U24" s="105"/>
      <c r="V24" s="183" t="str">
        <f>'2'!AR14</f>
        <v/>
      </c>
      <c r="AB24" s="184">
        <v>0</v>
      </c>
      <c r="AD24" s="170" t="str">
        <f>'3'!AR14</f>
        <v/>
      </c>
      <c r="AE24" s="172" t="str">
        <f>'3'!AS14</f>
        <v/>
      </c>
      <c r="AG24" s="170" t="str">
        <f>IF(Inscrits!B22=0,"",Inscrits!B22)</f>
        <v>MOREL FLORENT</v>
      </c>
      <c r="AH24" s="172" t="e">
        <f t="shared" si="1"/>
        <v>#N/A</v>
      </c>
      <c r="AI24" s="172" t="e">
        <f t="shared" si="2"/>
        <v>#N/A</v>
      </c>
      <c r="AJ24" s="173" t="e">
        <f t="shared" si="3"/>
        <v>#N/A</v>
      </c>
    </row>
    <row r="25" spans="1:37" ht="24.95" customHeight="1">
      <c r="A25" s="151" t="s">
        <v>64</v>
      </c>
      <c r="B25" s="165" t="str">
        <f>IF('4'!U16=0,"",'4'!U16)</f>
        <v/>
      </c>
      <c r="C25" s="166" t="str">
        <f>IF('4'!V16=0,"",'4'!V16)</f>
        <v/>
      </c>
      <c r="D25" s="167"/>
      <c r="E25" s="168"/>
      <c r="F25" s="177" t="str">
        <f>IF(AND(D25="A",D26="A"),B25,IF(D25="A",B26,IF(D26="A",B25,IF(D25=D26,"",(IF(D25&gt;D26,B25,B26))))))</f>
        <v/>
      </c>
      <c r="G25" s="178" t="str">
        <f>IF(AND(D25="A",D26="A"),C25,IF(D25="A",C26,IF(D26="A",C25,IF(D25=D26,"",(IF(D25&gt;D26,C25,C26))))))</f>
        <v/>
      </c>
      <c r="H25" s="186"/>
      <c r="I25" s="180"/>
      <c r="J25" s="157"/>
      <c r="K25" s="157"/>
      <c r="L25" s="157"/>
      <c r="M25" s="168"/>
      <c r="N25" s="157"/>
      <c r="O25" s="157"/>
      <c r="P25" s="157"/>
      <c r="Q25" s="168"/>
      <c r="R25" s="157"/>
      <c r="S25" s="157"/>
      <c r="T25" s="91"/>
      <c r="U25" s="105"/>
      <c r="V25" s="183" t="str">
        <f>'2'!AR15</f>
        <v/>
      </c>
      <c r="AB25" s="184">
        <v>0</v>
      </c>
      <c r="AD25" s="170" t="str">
        <f>'3'!AR15</f>
        <v/>
      </c>
      <c r="AE25" s="172" t="str">
        <f>'3'!AS15</f>
        <v/>
      </c>
      <c r="AG25" s="170" t="str">
        <f>IF(Inscrits!B23=0,"",Inscrits!B23)</f>
        <v>SUDARA BRUNO</v>
      </c>
      <c r="AH25" s="172" t="e">
        <f t="shared" si="1"/>
        <v>#N/A</v>
      </c>
      <c r="AI25" s="172" t="e">
        <f t="shared" si="2"/>
        <v>#N/A</v>
      </c>
      <c r="AJ25" s="173" t="e">
        <f t="shared" si="3"/>
        <v>#N/A</v>
      </c>
    </row>
    <row r="26" spans="1:37" ht="24.95" customHeight="1" thickBot="1">
      <c r="A26" s="151" t="s">
        <v>59</v>
      </c>
      <c r="B26" s="174" t="str">
        <f>IF('7'!B18=0,"",'7'!B18)</f>
        <v/>
      </c>
      <c r="C26" s="175" t="str">
        <f>IF('7'!C18=0,"",'7'!C18)</f>
        <v/>
      </c>
      <c r="D26" s="176"/>
      <c r="E26" s="168"/>
      <c r="F26" s="157"/>
      <c r="G26" s="157"/>
      <c r="H26" s="157"/>
      <c r="I26" s="168"/>
      <c r="J26" s="157"/>
      <c r="K26" s="157"/>
      <c r="L26" s="157"/>
      <c r="M26" s="168"/>
      <c r="N26" s="157"/>
      <c r="O26" s="157"/>
      <c r="P26" s="157"/>
      <c r="Q26" s="168"/>
      <c r="R26" s="157"/>
      <c r="S26" s="157"/>
      <c r="T26" s="91"/>
      <c r="U26" s="105"/>
      <c r="V26" s="183" t="str">
        <f>'2'!AR16</f>
        <v>Blanc 19</v>
      </c>
      <c r="AB26" s="184">
        <v>0</v>
      </c>
      <c r="AD26" s="170" t="str">
        <f>'3'!AR16</f>
        <v/>
      </c>
      <c r="AE26" s="172" t="str">
        <f>'3'!AS16</f>
        <v/>
      </c>
      <c r="AG26" s="170" t="str">
        <f>IF(Inscrits!B24=0,"",Inscrits!B24)</f>
        <v>BLONDELLE CLEMENT</v>
      </c>
      <c r="AH26" s="172" t="e">
        <f t="shared" si="1"/>
        <v>#N/A</v>
      </c>
      <c r="AI26" s="172" t="e">
        <f t="shared" si="2"/>
        <v>#N/A</v>
      </c>
      <c r="AJ26" s="173" t="e">
        <f t="shared" si="3"/>
        <v>#N/A</v>
      </c>
    </row>
    <row r="27" spans="1:37" ht="24.75" customHeight="1">
      <c r="V27" s="183" t="str">
        <f>'2'!AR17</f>
        <v>Blanc 3</v>
      </c>
      <c r="AB27" s="184">
        <v>0</v>
      </c>
      <c r="AD27" s="170" t="str">
        <f>'3'!AR17</f>
        <v>Blanc 7</v>
      </c>
      <c r="AE27" s="172">
        <f>'3'!AS17</f>
        <v>0</v>
      </c>
      <c r="AG27" s="170" t="str">
        <f>IF(Inscrits!B25=0,"",Inscrits!B25)</f>
        <v>VINCENT PASCAL</v>
      </c>
      <c r="AH27" s="172" t="e">
        <f t="shared" si="1"/>
        <v>#N/A</v>
      </c>
      <c r="AI27" s="172" t="e">
        <f t="shared" si="2"/>
        <v>#N/A</v>
      </c>
      <c r="AJ27" s="173" t="e">
        <f t="shared" si="3"/>
        <v>#N/A</v>
      </c>
    </row>
    <row r="28" spans="1:37" ht="24.75" customHeight="1">
      <c r="V28" s="183" t="str">
        <f>'3'!AR14</f>
        <v/>
      </c>
      <c r="AB28" s="184">
        <v>0</v>
      </c>
      <c r="AD28" s="170" t="str">
        <f>'4'!AR4</f>
        <v/>
      </c>
      <c r="AE28" s="172" t="str">
        <f>'4'!AS4</f>
        <v/>
      </c>
      <c r="AG28" s="170" t="str">
        <f>IF(Inscrits!B26=0,"",Inscrits!B26)</f>
        <v>OUZEAU VINCENT</v>
      </c>
      <c r="AH28" s="172" t="e">
        <f t="shared" si="1"/>
        <v>#N/A</v>
      </c>
      <c r="AI28" s="172" t="e">
        <f t="shared" si="2"/>
        <v>#N/A</v>
      </c>
      <c r="AJ28" s="173" t="e">
        <f t="shared" si="3"/>
        <v>#N/A</v>
      </c>
    </row>
    <row r="29" spans="1:37" ht="24.75" customHeight="1">
      <c r="V29" s="183" t="str">
        <f>'3'!AR15</f>
        <v/>
      </c>
      <c r="AB29" s="184">
        <v>0</v>
      </c>
      <c r="AD29" s="170" t="str">
        <f>'4'!AR5</f>
        <v/>
      </c>
      <c r="AE29" s="172" t="str">
        <f>'4'!AS5</f>
        <v/>
      </c>
      <c r="AG29" s="170" t="str">
        <f>IF(Inscrits!B27=0,"",Inscrits!B27)</f>
        <v>AARAB LAHOUSINE</v>
      </c>
      <c r="AH29" s="172" t="e">
        <f t="shared" si="1"/>
        <v>#N/A</v>
      </c>
      <c r="AI29" s="172" t="e">
        <f t="shared" si="2"/>
        <v>#N/A</v>
      </c>
      <c r="AJ29" s="173" t="e">
        <f t="shared" si="3"/>
        <v>#N/A</v>
      </c>
    </row>
    <row r="30" spans="1:37" ht="24.75" customHeight="1">
      <c r="V30" s="183" t="str">
        <f>'3'!AR16</f>
        <v/>
      </c>
      <c r="AB30" s="184">
        <v>0</v>
      </c>
      <c r="AD30" s="170" t="str">
        <f>'4'!AR6</f>
        <v/>
      </c>
      <c r="AE30" s="172" t="str">
        <f>'4'!AS6</f>
        <v/>
      </c>
      <c r="AG30" s="170" t="str">
        <f>IF(Inscrits!B28=0,"",Inscrits!B28)</f>
        <v>GELIBERT ALEXIS</v>
      </c>
      <c r="AH30" s="172" t="e">
        <f t="shared" si="1"/>
        <v>#N/A</v>
      </c>
      <c r="AI30" s="172" t="e">
        <f t="shared" si="2"/>
        <v>#N/A</v>
      </c>
      <c r="AJ30" s="173" t="e">
        <f t="shared" si="3"/>
        <v>#N/A</v>
      </c>
    </row>
    <row r="31" spans="1:37" ht="24.75" customHeight="1">
      <c r="V31" s="183" t="str">
        <f>'3'!AR17</f>
        <v>Blanc 7</v>
      </c>
      <c r="AB31" s="184">
        <v>0</v>
      </c>
      <c r="AD31" s="170" t="str">
        <f>'4'!AR7</f>
        <v/>
      </c>
      <c r="AE31" s="172" t="str">
        <f>'4'!AS7</f>
        <v/>
      </c>
      <c r="AG31" s="170" t="str">
        <f>IF(Inscrits!B29=0,"",Inscrits!B29)</f>
        <v>ARNAUD JEAN PHILIPPE</v>
      </c>
      <c r="AH31" s="172" t="e">
        <f t="shared" si="1"/>
        <v>#N/A</v>
      </c>
      <c r="AI31" s="172" t="e">
        <f t="shared" si="2"/>
        <v>#N/A</v>
      </c>
      <c r="AJ31" s="173" t="e">
        <f t="shared" si="3"/>
        <v>#N/A</v>
      </c>
    </row>
    <row r="32" spans="1:37" ht="24.75" customHeight="1">
      <c r="V32" s="183" t="str">
        <f>'4'!AR14</f>
        <v/>
      </c>
      <c r="AB32" s="184">
        <v>0</v>
      </c>
      <c r="AD32" s="170" t="str">
        <f>'4'!AR14</f>
        <v/>
      </c>
      <c r="AE32" s="172" t="str">
        <f>'4'!AS14</f>
        <v/>
      </c>
      <c r="AG32" s="170" t="str">
        <f>IF(Inscrits!B30=0,"",Inscrits!B30)</f>
        <v>BESSON JEROME</v>
      </c>
      <c r="AH32" s="172" t="e">
        <f t="shared" si="1"/>
        <v>#N/A</v>
      </c>
      <c r="AI32" s="172" t="e">
        <f t="shared" si="2"/>
        <v>#N/A</v>
      </c>
      <c r="AJ32" s="173" t="e">
        <f t="shared" si="3"/>
        <v>#N/A</v>
      </c>
    </row>
    <row r="33" spans="22:36" ht="24.75" customHeight="1">
      <c r="V33" s="183" t="str">
        <f>'4'!AR15</f>
        <v/>
      </c>
      <c r="AB33" s="184">
        <v>0</v>
      </c>
      <c r="AD33" s="170" t="str">
        <f>'4'!AR15</f>
        <v/>
      </c>
      <c r="AE33" s="172" t="str">
        <f>'4'!AS15</f>
        <v/>
      </c>
      <c r="AG33" s="170" t="str">
        <f>IF(Inscrits!B31=0,"",Inscrits!B31)</f>
        <v>CHAPPERT ADRIEN LUDOVIC</v>
      </c>
      <c r="AH33" s="172" t="e">
        <f t="shared" si="1"/>
        <v>#N/A</v>
      </c>
      <c r="AI33" s="172" t="e">
        <f t="shared" si="2"/>
        <v>#N/A</v>
      </c>
      <c r="AJ33" s="173" t="e">
        <f t="shared" si="3"/>
        <v>#N/A</v>
      </c>
    </row>
    <row r="34" spans="22:36" ht="24.75" customHeight="1">
      <c r="V34" s="183" t="str">
        <f>'4'!AR16</f>
        <v>Blanc 15</v>
      </c>
      <c r="AB34" s="184">
        <v>0</v>
      </c>
      <c r="AD34" s="170" t="str">
        <f>'4'!AR16</f>
        <v>Blanc 15</v>
      </c>
      <c r="AE34" s="172">
        <f>'4'!AS16</f>
        <v>0</v>
      </c>
      <c r="AG34" s="170" t="str">
        <f>IF(Inscrits!B32=0,"",Inscrits!B32)</f>
        <v>BAYA FOUAD</v>
      </c>
      <c r="AH34" s="172" t="e">
        <f t="shared" si="1"/>
        <v>#N/A</v>
      </c>
      <c r="AI34" s="172" t="e">
        <f t="shared" si="2"/>
        <v>#N/A</v>
      </c>
      <c r="AJ34" s="173" t="e">
        <f t="shared" si="3"/>
        <v>#N/A</v>
      </c>
    </row>
    <row r="35" spans="22:36" ht="24.75" customHeight="1">
      <c r="V35" s="183" t="str">
        <f>'4'!AR17</f>
        <v/>
      </c>
      <c r="AB35" s="184">
        <v>0</v>
      </c>
      <c r="AD35" s="170" t="str">
        <f>'4'!AR17</f>
        <v/>
      </c>
      <c r="AE35" s="172" t="str">
        <f>'4'!AS17</f>
        <v/>
      </c>
      <c r="AG35" s="170" t="str">
        <f>IF(Inscrits!B33=0,"",Inscrits!B33)</f>
        <v>GELIBERT MARGAUX</v>
      </c>
      <c r="AH35" s="172" t="e">
        <f t="shared" si="1"/>
        <v>#N/A</v>
      </c>
      <c r="AI35" s="172" t="e">
        <f t="shared" si="2"/>
        <v>#N/A</v>
      </c>
      <c r="AJ35" s="173" t="e">
        <f t="shared" si="3"/>
        <v>#N/A</v>
      </c>
    </row>
    <row r="36" spans="22:36" ht="24.75" customHeight="1">
      <c r="V36" s="170" t="str">
        <f>'Final B'!V4</f>
        <v/>
      </c>
      <c r="W36" s="171">
        <f>'Final B'!W4</f>
        <v>0</v>
      </c>
      <c r="X36" s="171">
        <f>'Final B'!X4</f>
        <v>0</v>
      </c>
      <c r="Y36" s="171">
        <f>'Final B'!Y4</f>
        <v>0</v>
      </c>
      <c r="Z36" s="171">
        <f>'Final B'!Z4</f>
        <v>0</v>
      </c>
      <c r="AA36" s="171">
        <f>IF(R22=V36,IF(AND(T8="A",T22="A"),0,IF(T8="A",-T22,IF(T22="A",T8,T22-T8))),0)</f>
        <v>0</v>
      </c>
      <c r="AB36" s="172">
        <f>SUM(W36:AA36)</f>
        <v>0</v>
      </c>
      <c r="AD36" s="170" t="str">
        <f>'5'!AR4</f>
        <v/>
      </c>
      <c r="AE36" s="172" t="str">
        <f>'5'!AS4</f>
        <v/>
      </c>
      <c r="AG36" s="170" t="str">
        <f>IF(Inscrits!B34=0,"",Inscrits!B34)</f>
        <v>VEYRON THOMAS</v>
      </c>
      <c r="AH36" s="172" t="e">
        <f t="shared" si="1"/>
        <v>#N/A</v>
      </c>
      <c r="AI36" s="172" t="e">
        <f t="shared" si="2"/>
        <v>#N/A</v>
      </c>
      <c r="AJ36" s="173" t="e">
        <f t="shared" si="3"/>
        <v>#N/A</v>
      </c>
    </row>
    <row r="37" spans="22:36" ht="24.75" customHeight="1">
      <c r="V37" s="170" t="str">
        <f>'Final B'!V5</f>
        <v/>
      </c>
      <c r="W37" s="171">
        <f>'Final B'!W5</f>
        <v>0</v>
      </c>
      <c r="X37" s="171">
        <f>'Final B'!X5</f>
        <v>0</v>
      </c>
      <c r="Y37" s="171">
        <f>'Final B'!Y5</f>
        <v>0</v>
      </c>
      <c r="Z37" s="171">
        <f>'Final B'!Z5</f>
        <v>0</v>
      </c>
      <c r="AA37" s="171">
        <f>IF(R22=V37,IF(AND(T8="A",T22="A"),0,IF(T8="A",-T22,IF(T22="A",T8,T22-T8))),0)</f>
        <v>0</v>
      </c>
      <c r="AB37" s="172">
        <f t="shared" ref="AB37:AB51" si="4">SUM(W37:AA37)</f>
        <v>0</v>
      </c>
      <c r="AD37" s="170" t="str">
        <f>'5'!AR5</f>
        <v/>
      </c>
      <c r="AE37" s="172" t="str">
        <f>'5'!AS5</f>
        <v/>
      </c>
      <c r="AG37" s="170" t="str">
        <f>IF(Inscrits!B35=0,"",Inscrits!B35)</f>
        <v>CHATENOUD ARNAUD</v>
      </c>
      <c r="AH37" s="172" t="e">
        <f t="shared" si="1"/>
        <v>#N/A</v>
      </c>
      <c r="AI37" s="172" t="e">
        <f t="shared" si="2"/>
        <v>#N/A</v>
      </c>
      <c r="AJ37" s="173" t="e">
        <f t="shared" si="3"/>
        <v>#N/A</v>
      </c>
    </row>
    <row r="38" spans="22:36" ht="24.75" customHeight="1">
      <c r="V38" s="170" t="str">
        <f>'Final B'!V6</f>
        <v/>
      </c>
      <c r="W38" s="171">
        <f>'Final B'!W6</f>
        <v>0</v>
      </c>
      <c r="X38" s="171">
        <f>'Final B'!X6</f>
        <v>0</v>
      </c>
      <c r="Y38" s="171">
        <f>'Final B'!Y6</f>
        <v>0</v>
      </c>
      <c r="Z38" s="171">
        <f>'Final B'!Z6</f>
        <v>0</v>
      </c>
      <c r="AA38" s="171">
        <f>IF(R22=V38,IF(AND(T8="A",T22="A"),0,IF(T8="A",-T22,IF(T22="A",T8,T22-T8))),0)</f>
        <v>0</v>
      </c>
      <c r="AB38" s="172">
        <f t="shared" si="4"/>
        <v>0</v>
      </c>
      <c r="AD38" s="170" t="str">
        <f>'5'!AR6</f>
        <v/>
      </c>
      <c r="AE38" s="172" t="str">
        <f>'5'!AS6</f>
        <v/>
      </c>
      <c r="AG38" s="170" t="str">
        <f>IF(Inscrits!B36=0,"",Inscrits!B36)</f>
        <v>VOUILLAT HUBERT</v>
      </c>
      <c r="AH38" s="172" t="e">
        <f t="shared" si="1"/>
        <v>#N/A</v>
      </c>
      <c r="AI38" s="172" t="e">
        <f t="shared" si="2"/>
        <v>#N/A</v>
      </c>
      <c r="AJ38" s="173" t="e">
        <f t="shared" si="3"/>
        <v>#N/A</v>
      </c>
    </row>
    <row r="39" spans="22:36" ht="24.75" customHeight="1">
      <c r="V39" s="170" t="str">
        <f>'Final B'!V7</f>
        <v/>
      </c>
      <c r="W39" s="171">
        <f>'Final B'!W7</f>
        <v>0</v>
      </c>
      <c r="X39" s="171">
        <f>'Final B'!X7</f>
        <v>0</v>
      </c>
      <c r="Y39" s="171">
        <f>'Final B'!Y7</f>
        <v>0</v>
      </c>
      <c r="Z39" s="171">
        <f>'Final B'!Z7</f>
        <v>0</v>
      </c>
      <c r="AA39" s="171">
        <f>IF(R22=V39,IF(AND(T8="A",T22="A"),0,IF(T8="A",-T22,IF(T22="A",T8,T22-T8))),0)</f>
        <v>0</v>
      </c>
      <c r="AB39" s="172">
        <f t="shared" si="4"/>
        <v>0</v>
      </c>
      <c r="AD39" s="170" t="str">
        <f>'5'!AR7</f>
        <v/>
      </c>
      <c r="AE39" s="172" t="str">
        <f>'5'!AS7</f>
        <v/>
      </c>
      <c r="AG39" s="170" t="str">
        <f>IF(Inscrits!B37=0,"",Inscrits!B37)</f>
        <v>MARIN GUY</v>
      </c>
      <c r="AH39" s="172" t="e">
        <f t="shared" si="1"/>
        <v>#N/A</v>
      </c>
      <c r="AI39" s="172" t="e">
        <f t="shared" si="2"/>
        <v>#N/A</v>
      </c>
      <c r="AJ39" s="173" t="e">
        <f t="shared" si="3"/>
        <v>#N/A</v>
      </c>
    </row>
    <row r="40" spans="22:36" ht="24.75" customHeight="1">
      <c r="V40" s="170" t="str">
        <f>'Final B'!V8</f>
        <v/>
      </c>
      <c r="W40" s="171">
        <f>'Final B'!W8</f>
        <v>0</v>
      </c>
      <c r="X40" s="171">
        <f>'Final B'!X8</f>
        <v>0</v>
      </c>
      <c r="Y40" s="171">
        <f>'Final B'!Y8</f>
        <v>0</v>
      </c>
      <c r="Z40" s="171">
        <f>'Final B'!Z8</f>
        <v>0</v>
      </c>
      <c r="AA40" s="171">
        <f>IF(R22=V40,IF(AND(T8="A",T22="A"),0,IF(T8="A",-T22,IF(T22="A",T8,T22-T8))),0)</f>
        <v>0</v>
      </c>
      <c r="AB40" s="172">
        <f t="shared" si="4"/>
        <v>0</v>
      </c>
      <c r="AD40" s="170" t="str">
        <f>'5'!AR14</f>
        <v/>
      </c>
      <c r="AE40" s="172" t="str">
        <f>'5'!AS14</f>
        <v/>
      </c>
      <c r="AG40" s="170" t="str">
        <f>IF(Inscrits!B38=0,"",Inscrits!B38)</f>
        <v>KUSAR HERVE</v>
      </c>
      <c r="AH40" s="172" t="e">
        <f t="shared" si="1"/>
        <v>#N/A</v>
      </c>
      <c r="AI40" s="172" t="e">
        <f t="shared" si="2"/>
        <v>#N/A</v>
      </c>
      <c r="AJ40" s="173" t="e">
        <f t="shared" si="3"/>
        <v>#N/A</v>
      </c>
    </row>
    <row r="41" spans="22:36" ht="24.75" customHeight="1">
      <c r="V41" s="170" t="str">
        <f>'Final B'!V9</f>
        <v/>
      </c>
      <c r="W41" s="171">
        <f>'Final B'!W9</f>
        <v>0</v>
      </c>
      <c r="X41" s="171">
        <f>'Final B'!X9</f>
        <v>0</v>
      </c>
      <c r="Y41" s="171">
        <f>'Final B'!Y9</f>
        <v>0</v>
      </c>
      <c r="Z41" s="171">
        <f>'Final B'!Z9</f>
        <v>0</v>
      </c>
      <c r="AA41" s="171">
        <f>IF(R22=V41,IF(AND(T8="A",T22="A"),0,IF(T8="A",-T22,IF(T22="A",T8,T22-T8))),0)</f>
        <v>0</v>
      </c>
      <c r="AB41" s="172">
        <f t="shared" si="4"/>
        <v>0</v>
      </c>
      <c r="AD41" s="170" t="str">
        <f>'5'!AR15</f>
        <v/>
      </c>
      <c r="AE41" s="172" t="str">
        <f>'5'!AS15</f>
        <v/>
      </c>
      <c r="AG41" s="170" t="str">
        <f>IF(Inscrits!B39=0,"",Inscrits!B39)</f>
        <v>Blanc 1</v>
      </c>
      <c r="AH41" s="172">
        <f t="shared" si="1"/>
        <v>0</v>
      </c>
      <c r="AI41" s="172">
        <f t="shared" si="2"/>
        <v>0</v>
      </c>
      <c r="AJ41" s="173">
        <f t="shared" si="3"/>
        <v>0</v>
      </c>
    </row>
    <row r="42" spans="22:36" ht="24.75" customHeight="1">
      <c r="V42" s="170" t="str">
        <f>'Final B'!V10</f>
        <v/>
      </c>
      <c r="W42" s="171">
        <f>'Final B'!W10</f>
        <v>0</v>
      </c>
      <c r="X42" s="171">
        <f>'Final B'!X10</f>
        <v>0</v>
      </c>
      <c r="Y42" s="171">
        <f>'Final B'!Y10</f>
        <v>0</v>
      </c>
      <c r="Z42" s="171">
        <f>'Final B'!Z10</f>
        <v>0</v>
      </c>
      <c r="AA42" s="171">
        <f>IF(R22=V42,IF(AND(T8="A",T22="A"),0,IF(T8="A",-T22,IF(T22="A",T8,T22-T8))),0)</f>
        <v>0</v>
      </c>
      <c r="AB42" s="172">
        <f t="shared" si="4"/>
        <v>0</v>
      </c>
      <c r="AD42" s="170" t="str">
        <f>'5'!AR16</f>
        <v/>
      </c>
      <c r="AE42" s="172" t="str">
        <f>'5'!AS16</f>
        <v/>
      </c>
      <c r="AG42" s="170" t="str">
        <f>IF(Inscrits!B40=0,"",Inscrits!B40)</f>
        <v>Blanc 2</v>
      </c>
      <c r="AH42" s="172" t="e">
        <f t="shared" si="1"/>
        <v>#N/A</v>
      </c>
      <c r="AI42" s="172" t="e">
        <f t="shared" si="2"/>
        <v>#N/A</v>
      </c>
      <c r="AJ42" s="173" t="e">
        <f t="shared" si="3"/>
        <v>#N/A</v>
      </c>
    </row>
    <row r="43" spans="22:36" ht="24.75" customHeight="1">
      <c r="V43" s="170" t="str">
        <f>'Final B'!V11</f>
        <v/>
      </c>
      <c r="W43" s="171">
        <f>'Final B'!W11</f>
        <v>0</v>
      </c>
      <c r="X43" s="171">
        <f>'Final B'!X11</f>
        <v>0</v>
      </c>
      <c r="Y43" s="171">
        <f>'Final B'!Y11</f>
        <v>0</v>
      </c>
      <c r="Z43" s="171">
        <f>'Final B'!Z11</f>
        <v>0</v>
      </c>
      <c r="AA43" s="171">
        <f>IF(R22=V43,IF(AND(T8="A",T22="A"),0,IF(T8="A",-T22,IF(T22="A",T8,T22-T8))),0)</f>
        <v>0</v>
      </c>
      <c r="AB43" s="172">
        <f t="shared" si="4"/>
        <v>0</v>
      </c>
      <c r="AD43" s="170" t="str">
        <f>'5'!AR17</f>
        <v>Blanc 9</v>
      </c>
      <c r="AE43" s="172">
        <f>'5'!AS17</f>
        <v>0</v>
      </c>
      <c r="AG43" s="170" t="str">
        <f>IF(Inscrits!B41=0,"",Inscrits!B41)</f>
        <v>Blanc 3</v>
      </c>
      <c r="AH43" s="172">
        <f t="shared" si="1"/>
        <v>0</v>
      </c>
      <c r="AI43" s="172">
        <f t="shared" si="2"/>
        <v>0</v>
      </c>
      <c r="AJ43" s="173">
        <f t="shared" si="3"/>
        <v>0</v>
      </c>
    </row>
    <row r="44" spans="22:36">
      <c r="V44" s="170" t="str">
        <f>'Final B'!V12</f>
        <v/>
      </c>
      <c r="W44" s="171">
        <f>'Final B'!W12</f>
        <v>0</v>
      </c>
      <c r="X44" s="171">
        <f>'Final B'!X12</f>
        <v>0</v>
      </c>
      <c r="Y44" s="171">
        <f>'Final B'!Y12</f>
        <v>0</v>
      </c>
      <c r="Z44" s="171">
        <f>'Final B'!Z12</f>
        <v>0</v>
      </c>
      <c r="AA44" s="171">
        <f>IF(R22=V44,IF(AND(T8="A",T22="A"),0,IF(T8="A",-T22,IF(T22="A",T8,T22-T8))),0)</f>
        <v>0</v>
      </c>
      <c r="AB44" s="172">
        <f t="shared" si="4"/>
        <v>0</v>
      </c>
      <c r="AD44" s="170" t="str">
        <f>'6'!AR4</f>
        <v/>
      </c>
      <c r="AE44" s="172" t="str">
        <f>'6'!AS4</f>
        <v/>
      </c>
      <c r="AG44" s="170" t="str">
        <f>IF(Inscrits!B42=0,"",Inscrits!B42)</f>
        <v>Blanc 4</v>
      </c>
      <c r="AH44" s="172" t="e">
        <f t="shared" si="1"/>
        <v>#N/A</v>
      </c>
      <c r="AI44" s="172" t="e">
        <f t="shared" si="2"/>
        <v>#N/A</v>
      </c>
      <c r="AJ44" s="173" t="e">
        <f t="shared" si="3"/>
        <v>#N/A</v>
      </c>
    </row>
    <row r="45" spans="22:36">
      <c r="V45" s="170" t="str">
        <f>'Final B'!V13</f>
        <v/>
      </c>
      <c r="W45" s="171">
        <f>'Final B'!W13</f>
        <v>0</v>
      </c>
      <c r="X45" s="171">
        <f>'Final B'!X13</f>
        <v>0</v>
      </c>
      <c r="Y45" s="171">
        <f>'Final B'!Y13</f>
        <v>0</v>
      </c>
      <c r="Z45" s="171">
        <f>'Final B'!Z13</f>
        <v>0</v>
      </c>
      <c r="AA45" s="171">
        <f>IF(R22=V45,IF(AND(T8="A",T22="A"),0,IF(T8="A",-T22,IF(T22="A",T8,T22-T8))),0)</f>
        <v>0</v>
      </c>
      <c r="AB45" s="172">
        <f t="shared" si="4"/>
        <v>0</v>
      </c>
      <c r="AD45" s="170" t="str">
        <f>'6'!AR5</f>
        <v/>
      </c>
      <c r="AE45" s="172" t="str">
        <f>'6'!AS5</f>
        <v/>
      </c>
      <c r="AG45" s="170" t="str">
        <f>IF(Inscrits!B43=0,"",Inscrits!B43)</f>
        <v>Blanc 5</v>
      </c>
      <c r="AH45" s="172">
        <f t="shared" si="1"/>
        <v>0</v>
      </c>
      <c r="AI45" s="172">
        <f t="shared" si="2"/>
        <v>0</v>
      </c>
      <c r="AJ45" s="173">
        <f t="shared" si="3"/>
        <v>0</v>
      </c>
    </row>
    <row r="46" spans="22:36">
      <c r="V46" s="170" t="str">
        <f>'Final B'!V14</f>
        <v/>
      </c>
      <c r="W46" s="171">
        <f>'Final B'!W14</f>
        <v>0</v>
      </c>
      <c r="X46" s="171">
        <f>'Final B'!X14</f>
        <v>0</v>
      </c>
      <c r="Y46" s="171">
        <f>'Final B'!Y14</f>
        <v>0</v>
      </c>
      <c r="Z46" s="171">
        <f>'Final B'!Z14</f>
        <v>0</v>
      </c>
      <c r="AA46" s="171">
        <f>IF(R22=V46,IF(AND(T8="A",T22="A"),0,IF(T8="A",-T22,IF(T22="A",T8,T22-T8))),0)</f>
        <v>0</v>
      </c>
      <c r="AB46" s="172">
        <f t="shared" si="4"/>
        <v>0</v>
      </c>
      <c r="AD46" s="170" t="str">
        <f>'6'!AR6</f>
        <v/>
      </c>
      <c r="AE46" s="172" t="str">
        <f>'6'!AS6</f>
        <v/>
      </c>
      <c r="AG46" s="170" t="str">
        <f>IF(Inscrits!B44=0,"",Inscrits!B44)</f>
        <v>Blanc 6</v>
      </c>
      <c r="AH46" s="172" t="e">
        <f t="shared" si="1"/>
        <v>#N/A</v>
      </c>
      <c r="AI46" s="172" t="e">
        <f t="shared" si="2"/>
        <v>#N/A</v>
      </c>
      <c r="AJ46" s="173" t="e">
        <f t="shared" si="3"/>
        <v>#N/A</v>
      </c>
    </row>
    <row r="47" spans="22:36">
      <c r="V47" s="170" t="str">
        <f>'Final B'!V15</f>
        <v/>
      </c>
      <c r="W47" s="171">
        <f>'Final B'!W15</f>
        <v>0</v>
      </c>
      <c r="X47" s="171">
        <f>'Final B'!X15</f>
        <v>0</v>
      </c>
      <c r="Y47" s="171">
        <f>'Final B'!Y15</f>
        <v>0</v>
      </c>
      <c r="Z47" s="171">
        <f>'Final B'!Z15</f>
        <v>0</v>
      </c>
      <c r="AA47" s="171">
        <f>IF(R22=V47,IF(AND(T8="A",T22="A"),0,IF(T8="A",-T22,IF(T22="A",T8,T22-T8))),0)</f>
        <v>0</v>
      </c>
      <c r="AB47" s="172">
        <f t="shared" si="4"/>
        <v>0</v>
      </c>
      <c r="AD47" s="170" t="str">
        <f>'6'!AR7</f>
        <v/>
      </c>
      <c r="AE47" s="172" t="str">
        <f>'6'!AS7</f>
        <v/>
      </c>
      <c r="AG47" s="170" t="str">
        <f>IF(Inscrits!B45=0,"",Inscrits!B45)</f>
        <v>Blanc 7</v>
      </c>
      <c r="AH47" s="172">
        <f t="shared" si="1"/>
        <v>0</v>
      </c>
      <c r="AI47" s="172">
        <f t="shared" si="2"/>
        <v>0</v>
      </c>
      <c r="AJ47" s="173">
        <f t="shared" si="3"/>
        <v>0</v>
      </c>
    </row>
    <row r="48" spans="22:36">
      <c r="V48" s="170" t="str">
        <f>'Final B'!V16</f>
        <v/>
      </c>
      <c r="W48" s="171">
        <f>'Final B'!W16</f>
        <v>0</v>
      </c>
      <c r="X48" s="171">
        <f>'Final B'!X16</f>
        <v>0</v>
      </c>
      <c r="Y48" s="171">
        <f>'Final B'!Y16</f>
        <v>0</v>
      </c>
      <c r="Z48" s="171">
        <f>'Final B'!Z16</f>
        <v>0</v>
      </c>
      <c r="AA48" s="171">
        <f>IF(R22=V48,IF(AND(T8="A",T22="A"),0,IF(T8="A",-T22,IF(T22="A",T8,T22-T8))),0)</f>
        <v>0</v>
      </c>
      <c r="AB48" s="172">
        <f t="shared" si="4"/>
        <v>0</v>
      </c>
      <c r="AD48" s="170" t="str">
        <f>'6'!AR14</f>
        <v/>
      </c>
      <c r="AE48" s="172" t="str">
        <f>'6'!AS14</f>
        <v/>
      </c>
      <c r="AG48" s="170" t="str">
        <f>IF(Inscrits!B46=0,"",Inscrits!B46)</f>
        <v>Blanc 8</v>
      </c>
      <c r="AH48" s="172" t="e">
        <f t="shared" si="1"/>
        <v>#N/A</v>
      </c>
      <c r="AI48" s="172" t="e">
        <f t="shared" si="2"/>
        <v>#N/A</v>
      </c>
      <c r="AJ48" s="173" t="e">
        <f t="shared" si="3"/>
        <v>#N/A</v>
      </c>
    </row>
    <row r="49" spans="22:36">
      <c r="V49" s="170" t="str">
        <f>'Final B'!V17</f>
        <v/>
      </c>
      <c r="W49" s="171">
        <f>'Final B'!W17</f>
        <v>0</v>
      </c>
      <c r="X49" s="171">
        <f>'Final B'!X17</f>
        <v>0</v>
      </c>
      <c r="Y49" s="171">
        <f>'Final B'!Y17</f>
        <v>0</v>
      </c>
      <c r="Z49" s="171">
        <f>'Final B'!Z17</f>
        <v>0</v>
      </c>
      <c r="AA49" s="171">
        <f>IF(R22=V49,IF(AND(T8="A",T22="A"),0,IF(T8="A",-T22,IF(T22="A",T8,T22-T8))),0)</f>
        <v>0</v>
      </c>
      <c r="AB49" s="172">
        <f t="shared" si="4"/>
        <v>0</v>
      </c>
      <c r="AD49" s="170" t="str">
        <f>'6'!AR15</f>
        <v/>
      </c>
      <c r="AE49" s="172" t="str">
        <f>'6'!AS15</f>
        <v/>
      </c>
      <c r="AG49" s="170" t="str">
        <f>IF(Inscrits!B47=0,"",Inscrits!B47)</f>
        <v>Blanc 9</v>
      </c>
      <c r="AH49" s="172">
        <f t="shared" si="1"/>
        <v>0</v>
      </c>
      <c r="AI49" s="172">
        <f t="shared" si="2"/>
        <v>0</v>
      </c>
      <c r="AJ49" s="173">
        <f t="shared" si="3"/>
        <v>0</v>
      </c>
    </row>
    <row r="50" spans="22:36">
      <c r="V50" s="170" t="str">
        <f>'Final B'!V18</f>
        <v/>
      </c>
      <c r="W50" s="171">
        <f>'Final B'!W18</f>
        <v>0</v>
      </c>
      <c r="X50" s="171">
        <f>'Final B'!X18</f>
        <v>0</v>
      </c>
      <c r="Y50" s="171">
        <f>'Final B'!Y18</f>
        <v>0</v>
      </c>
      <c r="Z50" s="171">
        <f>'Final B'!Z18</f>
        <v>0</v>
      </c>
      <c r="AA50" s="171">
        <f>IF(R22=V50,IF(AND(T8="A",T22="A"),0,IF(T8="A",-T22,IF(T22="A",T8,T22-T8))),0)</f>
        <v>0</v>
      </c>
      <c r="AB50" s="172">
        <f t="shared" si="4"/>
        <v>0</v>
      </c>
      <c r="AD50" s="170" t="str">
        <f>'6'!AR16</f>
        <v>Blanc 17</v>
      </c>
      <c r="AE50" s="172">
        <f>'6'!AS16</f>
        <v>0</v>
      </c>
      <c r="AG50" s="170" t="str">
        <f>IF(Inscrits!B48=0,"",Inscrits!B48)</f>
        <v>Blanc 10</v>
      </c>
      <c r="AH50" s="172" t="e">
        <f t="shared" si="1"/>
        <v>#N/A</v>
      </c>
      <c r="AI50" s="172" t="e">
        <f t="shared" si="2"/>
        <v>#N/A</v>
      </c>
      <c r="AJ50" s="173" t="e">
        <f t="shared" si="3"/>
        <v>#N/A</v>
      </c>
    </row>
    <row r="51" spans="22:36">
      <c r="V51" s="170" t="str">
        <f>'Final B'!V19</f>
        <v/>
      </c>
      <c r="W51" s="171">
        <f>'Final B'!W19</f>
        <v>0</v>
      </c>
      <c r="X51" s="171">
        <f>'Final B'!X19</f>
        <v>0</v>
      </c>
      <c r="Y51" s="171">
        <f>'Final B'!Y19</f>
        <v>0</v>
      </c>
      <c r="Z51" s="171">
        <f>'Final B'!Z19</f>
        <v>0</v>
      </c>
      <c r="AA51" s="171">
        <f>IF(R22=V51,IF(AND(T8="A",T22="A"),0,IF(T8="A",-T22,IF(T22="A",T8,T22-T8))),0)</f>
        <v>0</v>
      </c>
      <c r="AB51" s="172">
        <f t="shared" si="4"/>
        <v>0</v>
      </c>
      <c r="AD51" s="170" t="str">
        <f>'6'!AR17</f>
        <v>Blanc 1</v>
      </c>
      <c r="AE51" s="172">
        <f>'6'!AS17</f>
        <v>0</v>
      </c>
      <c r="AG51" s="170" t="str">
        <f>IF(Inscrits!B49=0,"",Inscrits!B49)</f>
        <v>Blanc 11</v>
      </c>
      <c r="AH51" s="172">
        <f t="shared" si="1"/>
        <v>0</v>
      </c>
      <c r="AI51" s="172">
        <f t="shared" si="2"/>
        <v>0</v>
      </c>
      <c r="AJ51" s="173">
        <f t="shared" si="3"/>
        <v>0</v>
      </c>
    </row>
    <row r="52" spans="22:36">
      <c r="V52" s="183" t="str">
        <f>'5'!AR14</f>
        <v/>
      </c>
      <c r="W52" s="155"/>
      <c r="X52" s="155"/>
      <c r="Y52" s="155"/>
      <c r="Z52" s="155"/>
      <c r="AA52" s="155"/>
      <c r="AB52" s="184">
        <v>0</v>
      </c>
      <c r="AD52" s="170" t="str">
        <f>'7'!AR4</f>
        <v/>
      </c>
      <c r="AE52" s="172" t="str">
        <f>'7'!AS4</f>
        <v/>
      </c>
      <c r="AG52" s="170" t="str">
        <f>IF(Inscrits!B50=0,"",Inscrits!B50)</f>
        <v>Blanc 12</v>
      </c>
      <c r="AH52" s="172" t="e">
        <f t="shared" si="1"/>
        <v>#N/A</v>
      </c>
      <c r="AI52" s="172" t="e">
        <f t="shared" si="2"/>
        <v>#N/A</v>
      </c>
      <c r="AJ52" s="173" t="e">
        <f t="shared" si="3"/>
        <v>#N/A</v>
      </c>
    </row>
    <row r="53" spans="22:36">
      <c r="V53" s="183" t="str">
        <f>'5'!AR15</f>
        <v/>
      </c>
      <c r="W53" s="155"/>
      <c r="X53" s="155"/>
      <c r="Y53" s="155"/>
      <c r="Z53" s="155"/>
      <c r="AA53" s="155"/>
      <c r="AB53" s="184">
        <v>0</v>
      </c>
      <c r="AD53" s="170" t="str">
        <f>'7'!AR5</f>
        <v/>
      </c>
      <c r="AE53" s="172" t="str">
        <f>'7'!AS5</f>
        <v/>
      </c>
      <c r="AG53" s="170" t="str">
        <f>IF(Inscrits!B51=0,"",Inscrits!B51)</f>
        <v>Blanc 13</v>
      </c>
      <c r="AH53" s="172">
        <f t="shared" si="1"/>
        <v>0</v>
      </c>
      <c r="AI53" s="172">
        <f t="shared" si="2"/>
        <v>0</v>
      </c>
      <c r="AJ53" s="173">
        <f t="shared" si="3"/>
        <v>0</v>
      </c>
    </row>
    <row r="54" spans="22:36">
      <c r="V54" s="183" t="str">
        <f>'5'!AR16</f>
        <v/>
      </c>
      <c r="W54" s="155"/>
      <c r="X54" s="155"/>
      <c r="Y54" s="155"/>
      <c r="Z54" s="155"/>
      <c r="AA54" s="155"/>
      <c r="AB54" s="184">
        <v>0</v>
      </c>
      <c r="AD54" s="170" t="str">
        <f>'7'!AR6</f>
        <v/>
      </c>
      <c r="AE54" s="172" t="str">
        <f>'7'!AS6</f>
        <v/>
      </c>
      <c r="AG54" s="170" t="str">
        <f>IF(Inscrits!B52=0,"",Inscrits!B52)</f>
        <v>Blanc 14</v>
      </c>
      <c r="AH54" s="172" t="e">
        <f t="shared" si="1"/>
        <v>#N/A</v>
      </c>
      <c r="AI54" s="172" t="e">
        <f t="shared" si="2"/>
        <v>#N/A</v>
      </c>
      <c r="AJ54" s="173" t="e">
        <f t="shared" si="3"/>
        <v>#N/A</v>
      </c>
    </row>
    <row r="55" spans="22:36">
      <c r="V55" s="183" t="str">
        <f>'5'!AR17</f>
        <v>Blanc 9</v>
      </c>
      <c r="W55" s="155"/>
      <c r="X55" s="155"/>
      <c r="Y55" s="155"/>
      <c r="Z55" s="155"/>
      <c r="AA55" s="155"/>
      <c r="AB55" s="184">
        <v>0</v>
      </c>
      <c r="AD55" s="170" t="str">
        <f>'7'!AR7</f>
        <v/>
      </c>
      <c r="AE55" s="172" t="str">
        <f>'7'!AS7</f>
        <v/>
      </c>
      <c r="AG55" s="170" t="str">
        <f>IF(Inscrits!B53=0,"",Inscrits!B53)</f>
        <v>Blanc 15</v>
      </c>
      <c r="AH55" s="172">
        <f t="shared" si="1"/>
        <v>0</v>
      </c>
      <c r="AI55" s="172">
        <f t="shared" si="2"/>
        <v>0</v>
      </c>
      <c r="AJ55" s="173">
        <f t="shared" si="3"/>
        <v>0</v>
      </c>
    </row>
    <row r="56" spans="22:36">
      <c r="V56" s="183" t="str">
        <f>'6'!AR14</f>
        <v/>
      </c>
      <c r="AB56" s="184">
        <v>0</v>
      </c>
      <c r="AD56" s="170" t="str">
        <f>'7'!AR14</f>
        <v/>
      </c>
      <c r="AE56" s="172" t="str">
        <f>'7'!AS14</f>
        <v/>
      </c>
      <c r="AG56" s="170" t="str">
        <f>IF(Inscrits!B54=0,"",Inscrits!B54)</f>
        <v>Blanc 16</v>
      </c>
      <c r="AH56" s="172" t="e">
        <f t="shared" si="1"/>
        <v>#N/A</v>
      </c>
      <c r="AI56" s="172" t="e">
        <f t="shared" si="2"/>
        <v>#N/A</v>
      </c>
      <c r="AJ56" s="173" t="e">
        <f t="shared" si="3"/>
        <v>#N/A</v>
      </c>
    </row>
    <row r="57" spans="22:36">
      <c r="V57" s="183" t="str">
        <f>'6'!AR15</f>
        <v/>
      </c>
      <c r="AB57" s="184">
        <v>0</v>
      </c>
      <c r="AD57" s="170" t="str">
        <f>'7'!AR15</f>
        <v/>
      </c>
      <c r="AE57" s="172" t="str">
        <f>'7'!AS15</f>
        <v/>
      </c>
      <c r="AG57" s="170" t="str">
        <f>IF(Inscrits!B55=0,"",Inscrits!B55)</f>
        <v>Blanc 17</v>
      </c>
      <c r="AH57" s="172">
        <f t="shared" si="1"/>
        <v>0</v>
      </c>
      <c r="AI57" s="172">
        <f t="shared" si="2"/>
        <v>0</v>
      </c>
      <c r="AJ57" s="173">
        <f t="shared" si="3"/>
        <v>0</v>
      </c>
    </row>
    <row r="58" spans="22:36">
      <c r="V58" s="183" t="str">
        <f>'6'!AR16</f>
        <v>Blanc 17</v>
      </c>
      <c r="AB58" s="184">
        <v>0</v>
      </c>
      <c r="AD58" s="170" t="str">
        <f>'7'!AR16</f>
        <v>Blanc 21</v>
      </c>
      <c r="AE58" s="172">
        <f>'7'!AS16</f>
        <v>0</v>
      </c>
      <c r="AG58" s="170" t="str">
        <f>IF(Inscrits!B56=0,"",Inscrits!B56)</f>
        <v>Blanc 18</v>
      </c>
      <c r="AH58" s="172" t="e">
        <f t="shared" si="1"/>
        <v>#N/A</v>
      </c>
      <c r="AI58" s="172" t="e">
        <f t="shared" si="2"/>
        <v>#N/A</v>
      </c>
      <c r="AJ58" s="173" t="e">
        <f t="shared" si="3"/>
        <v>#N/A</v>
      </c>
    </row>
    <row r="59" spans="22:36">
      <c r="V59" s="183" t="str">
        <f>'6'!AR17</f>
        <v>Blanc 1</v>
      </c>
      <c r="AB59" s="184">
        <v>0</v>
      </c>
      <c r="AD59" s="170" t="str">
        <f>'7'!AR17</f>
        <v>Blanc 5</v>
      </c>
      <c r="AE59" s="172">
        <f>'7'!AS17</f>
        <v>0</v>
      </c>
      <c r="AG59" s="170" t="str">
        <f>IF(Inscrits!B57=0,"",Inscrits!B57)</f>
        <v>Blanc 19</v>
      </c>
      <c r="AH59" s="172">
        <f t="shared" si="1"/>
        <v>0</v>
      </c>
      <c r="AI59" s="172">
        <f t="shared" si="2"/>
        <v>0</v>
      </c>
      <c r="AJ59" s="173">
        <f t="shared" si="3"/>
        <v>0</v>
      </c>
    </row>
    <row r="60" spans="22:36">
      <c r="V60" s="183" t="str">
        <f>'7'!AR14</f>
        <v/>
      </c>
      <c r="AB60" s="184">
        <v>0</v>
      </c>
      <c r="AD60" s="170" t="str">
        <f>'8'!AR4</f>
        <v/>
      </c>
      <c r="AE60" s="172" t="str">
        <f>'8'!AS4</f>
        <v/>
      </c>
      <c r="AG60" s="170" t="str">
        <f>IF(Inscrits!B58=0,"",Inscrits!B58)</f>
        <v>Blanc 20</v>
      </c>
      <c r="AH60" s="172" t="e">
        <f t="shared" si="1"/>
        <v>#N/A</v>
      </c>
      <c r="AI60" s="172" t="e">
        <f t="shared" si="2"/>
        <v>#N/A</v>
      </c>
      <c r="AJ60" s="173" t="e">
        <f t="shared" si="3"/>
        <v>#N/A</v>
      </c>
    </row>
    <row r="61" spans="22:36">
      <c r="V61" s="183" t="str">
        <f>'7'!AR15</f>
        <v/>
      </c>
      <c r="AB61" s="184">
        <v>0</v>
      </c>
      <c r="AD61" s="170" t="str">
        <f>'8'!AR5</f>
        <v/>
      </c>
      <c r="AE61" s="172" t="str">
        <f>'8'!AS5</f>
        <v/>
      </c>
      <c r="AG61" s="170" t="str">
        <f>IF(Inscrits!B59=0,"",Inscrits!B59)</f>
        <v>Blanc 21</v>
      </c>
      <c r="AH61" s="172">
        <f t="shared" si="1"/>
        <v>0</v>
      </c>
      <c r="AI61" s="172">
        <f t="shared" si="2"/>
        <v>0</v>
      </c>
      <c r="AJ61" s="173">
        <f t="shared" si="3"/>
        <v>0</v>
      </c>
    </row>
    <row r="62" spans="22:36">
      <c r="V62" s="183" t="str">
        <f>'7'!AR16</f>
        <v>Blanc 21</v>
      </c>
      <c r="AB62" s="184">
        <v>0</v>
      </c>
      <c r="AD62" s="170" t="str">
        <f>'8'!AR6</f>
        <v/>
      </c>
      <c r="AE62" s="172" t="str">
        <f>'8'!AS6</f>
        <v/>
      </c>
      <c r="AG62" s="170" t="str">
        <f>IF(Inscrits!B60=0,"",Inscrits!B60)</f>
        <v>Blanc 22</v>
      </c>
      <c r="AH62" s="172" t="e">
        <f t="shared" si="1"/>
        <v>#N/A</v>
      </c>
      <c r="AI62" s="172" t="e">
        <f t="shared" si="2"/>
        <v>#N/A</v>
      </c>
      <c r="AJ62" s="173" t="e">
        <f t="shared" si="3"/>
        <v>#N/A</v>
      </c>
    </row>
    <row r="63" spans="22:36">
      <c r="V63" s="183" t="str">
        <f>'7'!AR17</f>
        <v>Blanc 5</v>
      </c>
      <c r="AB63" s="184">
        <v>0</v>
      </c>
      <c r="AD63" s="170" t="str">
        <f>'8'!AR7</f>
        <v/>
      </c>
      <c r="AE63" s="172" t="str">
        <f>'8'!AS7</f>
        <v/>
      </c>
      <c r="AG63" s="170" t="str">
        <f>IF(Inscrits!B61=0,"",Inscrits!B61)</f>
        <v>Blanc 23</v>
      </c>
      <c r="AH63" s="172" t="e">
        <f t="shared" si="1"/>
        <v>#N/A</v>
      </c>
      <c r="AI63" s="172" t="e">
        <f t="shared" si="2"/>
        <v>#N/A</v>
      </c>
      <c r="AJ63" s="173" t="e">
        <f t="shared" si="3"/>
        <v>#N/A</v>
      </c>
    </row>
    <row r="64" spans="22:36">
      <c r="V64" s="183" t="str">
        <f>'8'!AR14</f>
        <v/>
      </c>
      <c r="AB64" s="184">
        <v>0</v>
      </c>
      <c r="AD64" s="170" t="str">
        <f>'8'!AR14</f>
        <v/>
      </c>
      <c r="AE64" s="172" t="str">
        <f>'8'!AS14</f>
        <v/>
      </c>
      <c r="AG64" s="170" t="str">
        <f>IF(Inscrits!B62=0,"",Inscrits!B62)</f>
        <v>Blanc 24</v>
      </c>
      <c r="AH64" s="172" t="e">
        <f t="shared" si="1"/>
        <v>#N/A</v>
      </c>
      <c r="AI64" s="172" t="e">
        <f t="shared" si="2"/>
        <v>#N/A</v>
      </c>
      <c r="AJ64" s="173" t="e">
        <f t="shared" si="3"/>
        <v>#N/A</v>
      </c>
    </row>
    <row r="65" spans="22:36">
      <c r="V65" s="183" t="str">
        <f>'8'!AR15</f>
        <v/>
      </c>
      <c r="AB65" s="184">
        <v>0</v>
      </c>
      <c r="AD65" s="170" t="str">
        <f>'8'!AR15</f>
        <v/>
      </c>
      <c r="AE65" s="172" t="str">
        <f>'8'!AS15</f>
        <v/>
      </c>
      <c r="AG65" s="170" t="str">
        <f>IF(Inscrits!B63=0,"",Inscrits!B63)</f>
        <v>Blanc 25</v>
      </c>
      <c r="AH65" s="172" t="e">
        <f t="shared" si="1"/>
        <v>#N/A</v>
      </c>
      <c r="AI65" s="172" t="e">
        <f t="shared" si="2"/>
        <v>#N/A</v>
      </c>
      <c r="AJ65" s="173" t="e">
        <f t="shared" si="3"/>
        <v>#N/A</v>
      </c>
    </row>
    <row r="66" spans="22:36">
      <c r="V66" s="183" t="str">
        <f>'8'!AR16</f>
        <v>Blanc 13</v>
      </c>
      <c r="AB66" s="184">
        <v>0</v>
      </c>
      <c r="AD66" s="170" t="str">
        <f>'8'!AR16</f>
        <v>Blanc 13</v>
      </c>
      <c r="AE66" s="172">
        <f>'8'!AS16</f>
        <v>0</v>
      </c>
      <c r="AG66" s="170" t="str">
        <f>IF(Inscrits!B64=0,"",Inscrits!B64)</f>
        <v>Blanc 26</v>
      </c>
      <c r="AH66" s="172" t="e">
        <f t="shared" si="1"/>
        <v>#N/A</v>
      </c>
      <c r="AI66" s="172" t="e">
        <f t="shared" si="2"/>
        <v>#N/A</v>
      </c>
      <c r="AJ66" s="173" t="e">
        <f t="shared" si="3"/>
        <v>#N/A</v>
      </c>
    </row>
    <row r="67" spans="22:36">
      <c r="V67" s="183" t="str">
        <f>'8'!AR17</f>
        <v/>
      </c>
      <c r="AB67" s="184">
        <v>0</v>
      </c>
      <c r="AD67" s="170" t="str">
        <f>'8'!AR17</f>
        <v/>
      </c>
      <c r="AE67" s="172" t="str">
        <f>'8'!AS17</f>
        <v/>
      </c>
      <c r="AG67" s="170" t="str">
        <f>IF(Inscrits!B65=0,"",Inscrits!B65)</f>
        <v>Blanc 27</v>
      </c>
      <c r="AH67" s="172" t="e">
        <f t="shared" si="1"/>
        <v>#N/A</v>
      </c>
      <c r="AI67" s="172" t="e">
        <f t="shared" si="2"/>
        <v>#N/A</v>
      </c>
      <c r="AJ67" s="173" t="e">
        <f t="shared" si="3"/>
        <v>#N/A</v>
      </c>
    </row>
  </sheetData>
  <sheetProtection password="C328" sheet="1" objects="1" scenarios="1"/>
  <mergeCells count="12">
    <mergeCell ref="B1:D1"/>
    <mergeCell ref="B2:D2"/>
    <mergeCell ref="N1:P1"/>
    <mergeCell ref="J1:L1"/>
    <mergeCell ref="F1:H1"/>
    <mergeCell ref="R7:S7"/>
    <mergeCell ref="R23:S23"/>
    <mergeCell ref="R1:T1"/>
    <mergeCell ref="F2:H2"/>
    <mergeCell ref="J2:L2"/>
    <mergeCell ref="N2:P2"/>
    <mergeCell ref="R2:T2"/>
  </mergeCells>
  <phoneticPr fontId="0" type="noConversion"/>
  <conditionalFormatting sqref="B4:C4">
    <cfRule type="expression" dxfId="126" priority="1" stopIfTrue="1">
      <formula>AND(($B$4=$F$5),($B$4&lt;&gt;""))</formula>
    </cfRule>
    <cfRule type="expression" priority="2" stopIfTrue="1">
      <formula>$B$5=$F$5</formula>
    </cfRule>
    <cfRule type="expression" dxfId="125" priority="3" stopIfTrue="1">
      <formula>AND(($C$3&lt;&gt;""),($B$4&lt;&gt;""))</formula>
    </cfRule>
  </conditionalFormatting>
  <conditionalFormatting sqref="B5:C5">
    <cfRule type="expression" dxfId="124" priority="4" stopIfTrue="1">
      <formula>AND(($B$5=$F$5),($B$5&lt;&gt;""))</formula>
    </cfRule>
    <cfRule type="expression" priority="5" stopIfTrue="1">
      <formula>$B$4=$F$5</formula>
    </cfRule>
    <cfRule type="expression" dxfId="123" priority="6" stopIfTrue="1">
      <formula>AND(($C$3&lt;&gt;""),($B$5&lt;&gt;""))</formula>
    </cfRule>
  </conditionalFormatting>
  <conditionalFormatting sqref="B7:C7">
    <cfRule type="expression" dxfId="122" priority="7" stopIfTrue="1">
      <formula>AND(($B$7=$F$7),($B$7&lt;&gt;""))</formula>
    </cfRule>
    <cfRule type="expression" priority="8" stopIfTrue="1">
      <formula>$B$8=$F$7</formula>
    </cfRule>
    <cfRule type="expression" dxfId="121" priority="9" stopIfTrue="1">
      <formula>AND(($C$6&lt;&gt;""),($B$7&lt;&gt;""))</formula>
    </cfRule>
  </conditionalFormatting>
  <conditionalFormatting sqref="B8:C8">
    <cfRule type="expression" dxfId="120" priority="10" stopIfTrue="1">
      <formula>AND(($B$8=$F$7),($B$8&lt;&gt;""))</formula>
    </cfRule>
    <cfRule type="expression" priority="11" stopIfTrue="1">
      <formula>$B$7=$F$7</formula>
    </cfRule>
    <cfRule type="expression" dxfId="119" priority="12" stopIfTrue="1">
      <formula>AND(($C$6&lt;&gt;""),($B$8&lt;&gt;""))</formula>
    </cfRule>
  </conditionalFormatting>
  <conditionalFormatting sqref="B10:C10">
    <cfRule type="expression" dxfId="118" priority="13" stopIfTrue="1">
      <formula>AND(($B$10=$F$11),($B$10&lt;&gt;""))</formula>
    </cfRule>
    <cfRule type="expression" priority="14" stopIfTrue="1">
      <formula>$B$11=$F$11</formula>
    </cfRule>
    <cfRule type="expression" dxfId="117" priority="15" stopIfTrue="1">
      <formula>AND(($C$9&lt;&gt;""),($B$10&lt;&gt;""))</formula>
    </cfRule>
  </conditionalFormatting>
  <conditionalFormatting sqref="B11:C11">
    <cfRule type="expression" dxfId="116" priority="16" stopIfTrue="1">
      <formula>AND(($B$11=$F$11),($B$11&lt;&gt;""))</formula>
    </cfRule>
    <cfRule type="expression" priority="17" stopIfTrue="1">
      <formula>$B$10=$F$11</formula>
    </cfRule>
    <cfRule type="expression" dxfId="115" priority="18" stopIfTrue="1">
      <formula>AND(($C$9&lt;&gt;""),($B$11&lt;&gt;""))</formula>
    </cfRule>
  </conditionalFormatting>
  <conditionalFormatting sqref="B13:C13">
    <cfRule type="expression" dxfId="114" priority="19" stopIfTrue="1">
      <formula>AND(($B$13=$F$13),($B$13&lt;&gt;""))</formula>
    </cfRule>
    <cfRule type="expression" priority="20" stopIfTrue="1">
      <formula>$B$14=$F$13</formula>
    </cfRule>
    <cfRule type="expression" dxfId="113" priority="21" stopIfTrue="1">
      <formula>AND(($C$12&lt;&gt;""),($B$13&lt;&gt;""))</formula>
    </cfRule>
  </conditionalFormatting>
  <conditionalFormatting sqref="B14:C14">
    <cfRule type="expression" dxfId="112" priority="22" stopIfTrue="1">
      <formula>AND(($B$14=$F$13),($B$14&lt;&gt;""))</formula>
    </cfRule>
    <cfRule type="expression" priority="23" stopIfTrue="1">
      <formula>$B$13=$F$13</formula>
    </cfRule>
    <cfRule type="expression" dxfId="111" priority="24" stopIfTrue="1">
      <formula>AND(($C$12&lt;&gt;""),($B$14&lt;&gt;""))</formula>
    </cfRule>
  </conditionalFormatting>
  <conditionalFormatting sqref="B16:C16">
    <cfRule type="expression" dxfId="110" priority="25" stopIfTrue="1">
      <formula>AND(($B$16=$F$17),($B$16&lt;&gt;""))</formula>
    </cfRule>
    <cfRule type="expression" priority="26" stopIfTrue="1">
      <formula>$B$17=$F$17</formula>
    </cfRule>
    <cfRule type="expression" dxfId="109" priority="27" stopIfTrue="1">
      <formula>AND(($C$15&lt;&gt;""),($B$16&lt;&gt;""))</formula>
    </cfRule>
  </conditionalFormatting>
  <conditionalFormatting sqref="B17:C17">
    <cfRule type="expression" dxfId="108" priority="28" stopIfTrue="1">
      <formula>AND(($B$17=$F$17),($B$17&lt;&gt;""))</formula>
    </cfRule>
    <cfRule type="expression" priority="29" stopIfTrue="1">
      <formula>$B$16=$F$17</formula>
    </cfRule>
    <cfRule type="expression" dxfId="107" priority="30" stopIfTrue="1">
      <formula>AND(($C$15&lt;&gt;""),($B$17&lt;&gt;""))</formula>
    </cfRule>
  </conditionalFormatting>
  <conditionalFormatting sqref="B19:C19">
    <cfRule type="expression" dxfId="106" priority="31" stopIfTrue="1">
      <formula>AND(($B$19=$F$19),($B$19&lt;&gt;""))</formula>
    </cfRule>
    <cfRule type="expression" priority="32" stopIfTrue="1">
      <formula>$B$20=$F$19</formula>
    </cfRule>
    <cfRule type="expression" dxfId="105" priority="33" stopIfTrue="1">
      <formula>AND(($C$18&lt;&gt;""),($B$19&lt;&gt;""))</formula>
    </cfRule>
  </conditionalFormatting>
  <conditionalFormatting sqref="B20:C20">
    <cfRule type="expression" dxfId="104" priority="34" stopIfTrue="1">
      <formula>AND(($B$20=$F$19),($B$20&lt;&gt;""))</formula>
    </cfRule>
    <cfRule type="expression" priority="35" stopIfTrue="1">
      <formula>$B$19=$F$19</formula>
    </cfRule>
    <cfRule type="expression" dxfId="103" priority="36" stopIfTrue="1">
      <formula>AND(($C$18&lt;&gt;""),($B$20&lt;&gt;""))</formula>
    </cfRule>
  </conditionalFormatting>
  <conditionalFormatting sqref="B22:C22">
    <cfRule type="expression" dxfId="102" priority="37" stopIfTrue="1">
      <formula>AND(($B$22=$F$23),($B$22&lt;&gt;""))</formula>
    </cfRule>
    <cfRule type="expression" priority="38" stopIfTrue="1">
      <formula>$B$23=$F$23</formula>
    </cfRule>
    <cfRule type="expression" dxfId="101" priority="39" stopIfTrue="1">
      <formula>AND(($C$21&lt;&gt;""),($B$22&lt;&gt;""))</formula>
    </cfRule>
  </conditionalFormatting>
  <conditionalFormatting sqref="B23:C23">
    <cfRule type="expression" dxfId="100" priority="40" stopIfTrue="1">
      <formula>AND(($B$23=$F$23),($B$23&lt;&gt;""))</formula>
    </cfRule>
    <cfRule type="expression" priority="41" stopIfTrue="1">
      <formula>$B$22=$F$23</formula>
    </cfRule>
    <cfRule type="expression" dxfId="99" priority="42" stopIfTrue="1">
      <formula>AND(($C$21&lt;&gt;""),($B$23&lt;&gt;""))</formula>
    </cfRule>
  </conditionalFormatting>
  <conditionalFormatting sqref="B25:C25">
    <cfRule type="expression" dxfId="98" priority="43" stopIfTrue="1">
      <formula>AND(($B$25=$F$25),($B$25&lt;&gt;""))</formula>
    </cfRule>
    <cfRule type="expression" priority="44" stopIfTrue="1">
      <formula>$B$26=$F$25</formula>
    </cfRule>
    <cfRule type="expression" dxfId="97" priority="45" stopIfTrue="1">
      <formula>AND(($C$24&lt;&gt;""),($B$25&lt;&gt;""))</formula>
    </cfRule>
  </conditionalFormatting>
  <conditionalFormatting sqref="B26:C26">
    <cfRule type="expression" dxfId="96" priority="46" stopIfTrue="1">
      <formula>AND(($B$26=$F$25),($B$26&lt;&gt;""))</formula>
    </cfRule>
    <cfRule type="expression" priority="47" stopIfTrue="1">
      <formula>$B$25=$F$25</formula>
    </cfRule>
    <cfRule type="expression" dxfId="95" priority="48" stopIfTrue="1">
      <formula>AND(($C$24&lt;&gt;""),($B$26&lt;&gt;""))</formula>
    </cfRule>
  </conditionalFormatting>
  <conditionalFormatting sqref="F5:G5">
    <cfRule type="expression" dxfId="94" priority="49" stopIfTrue="1">
      <formula>AND(($F$5=$J$6),($F$5&lt;&gt;""))</formula>
    </cfRule>
    <cfRule type="expression" priority="50" stopIfTrue="1">
      <formula>$F$7=$J$6</formula>
    </cfRule>
    <cfRule type="expression" dxfId="93" priority="51" stopIfTrue="1">
      <formula>AND(($G$6&lt;&gt;""),($F$5&lt;&gt;""))</formula>
    </cfRule>
  </conditionalFormatting>
  <conditionalFormatting sqref="F7:G7">
    <cfRule type="expression" dxfId="92" priority="52" stopIfTrue="1">
      <formula>AND(($F$7=$J$6),($F$7&lt;&gt;""))</formula>
    </cfRule>
    <cfRule type="expression" priority="53" stopIfTrue="1">
      <formula>$F$5=$J$6</formula>
    </cfRule>
    <cfRule type="expression" dxfId="91" priority="54" stopIfTrue="1">
      <formula>AND(($G$6&lt;&gt;""),($F$7&lt;&gt;""))</formula>
    </cfRule>
  </conditionalFormatting>
  <conditionalFormatting sqref="F11:G11">
    <cfRule type="expression" dxfId="90" priority="55" stopIfTrue="1">
      <formula>AND(($F$11=$J$12),($F$11&lt;&gt;""))</formula>
    </cfRule>
    <cfRule type="expression" priority="56" stopIfTrue="1">
      <formula>$F$13=$J$12</formula>
    </cfRule>
    <cfRule type="expression" dxfId="89" priority="57" stopIfTrue="1">
      <formula>AND(($G$12&lt;&gt;""),($F$11&lt;&gt;""))</formula>
    </cfRule>
  </conditionalFormatting>
  <conditionalFormatting sqref="F13:G13">
    <cfRule type="expression" dxfId="88" priority="58" stopIfTrue="1">
      <formula>AND(($F$13=$J$12),($F$13&lt;&gt;""))</formula>
    </cfRule>
    <cfRule type="expression" priority="59" stopIfTrue="1">
      <formula>$F$11=$J$12</formula>
    </cfRule>
    <cfRule type="expression" dxfId="87" priority="60" stopIfTrue="1">
      <formula>AND(($G$12&lt;&gt;""),($F$13&lt;&gt;""))</formula>
    </cfRule>
  </conditionalFormatting>
  <conditionalFormatting sqref="F17:G17">
    <cfRule type="expression" dxfId="86" priority="61" stopIfTrue="1">
      <formula>AND(($F$17=$J$18),($F$17&lt;&gt;""))</formula>
    </cfRule>
    <cfRule type="expression" priority="62" stopIfTrue="1">
      <formula>$F$19=$J$18</formula>
    </cfRule>
    <cfRule type="expression" dxfId="85" priority="63" stopIfTrue="1">
      <formula>AND(($G$18&lt;&gt;""),($F$17&lt;&gt;""))</formula>
    </cfRule>
  </conditionalFormatting>
  <conditionalFormatting sqref="F19:G19">
    <cfRule type="expression" dxfId="84" priority="64" stopIfTrue="1">
      <formula>AND(($F$19=$J$18),($F$19&lt;&gt;""))</formula>
    </cfRule>
    <cfRule type="expression" priority="65" stopIfTrue="1">
      <formula>$F$17=$J$18</formula>
    </cfRule>
    <cfRule type="expression" dxfId="83" priority="66" stopIfTrue="1">
      <formula>AND(($G$18&lt;&gt;""),($F$19&lt;&gt;""))</formula>
    </cfRule>
  </conditionalFormatting>
  <conditionalFormatting sqref="F23:G23">
    <cfRule type="expression" dxfId="82" priority="67" stopIfTrue="1">
      <formula>AND(($F$23=$J$24),($F$23&lt;&gt;""))</formula>
    </cfRule>
    <cfRule type="expression" priority="68" stopIfTrue="1">
      <formula>$F$25=$J$24</formula>
    </cfRule>
    <cfRule type="expression" dxfId="81" priority="69" stopIfTrue="1">
      <formula>AND(($G$24&lt;&gt;""),($F$23&lt;&gt;""))</formula>
    </cfRule>
  </conditionalFormatting>
  <conditionalFormatting sqref="F25:G25">
    <cfRule type="expression" dxfId="80" priority="70" stopIfTrue="1">
      <formula>AND(($F$25=$J$24),($F$25&lt;&gt;""))</formula>
    </cfRule>
    <cfRule type="expression" priority="71" stopIfTrue="1">
      <formula>$F$23=$J$24</formula>
    </cfRule>
    <cfRule type="expression" dxfId="79" priority="72" stopIfTrue="1">
      <formula>AND(($G$24&lt;&gt;""),($F$25&lt;&gt;""))</formula>
    </cfRule>
  </conditionalFormatting>
  <conditionalFormatting sqref="J6:K6">
    <cfRule type="expression" dxfId="78" priority="73" stopIfTrue="1">
      <formula>AND(($J$6=$N$9),($J$6&lt;&gt;""))</formula>
    </cfRule>
    <cfRule type="expression" priority="74" stopIfTrue="1">
      <formula>$J$12=$N$9</formula>
    </cfRule>
    <cfRule type="expression" dxfId="77" priority="75" stopIfTrue="1">
      <formula>AND(($K$9&lt;&gt;""),($J$6&lt;&gt;""))</formula>
    </cfRule>
  </conditionalFormatting>
  <conditionalFormatting sqref="J12:K12">
    <cfRule type="expression" dxfId="76" priority="76" stopIfTrue="1">
      <formula>AND(($J$12=$N$9),($J$12&lt;&gt;""))</formula>
    </cfRule>
    <cfRule type="expression" priority="77" stopIfTrue="1">
      <formula>$J$6=$N$9</formula>
    </cfRule>
    <cfRule type="expression" dxfId="75" priority="78" stopIfTrue="1">
      <formula>AND(($K$9&lt;&gt;""),($J$12&lt;&gt;""))</formula>
    </cfRule>
  </conditionalFormatting>
  <conditionalFormatting sqref="J18:K18">
    <cfRule type="expression" dxfId="74" priority="79" stopIfTrue="1">
      <formula>AND(($J$18=$N$21),($J$18&lt;&gt;""))</formula>
    </cfRule>
    <cfRule type="expression" priority="80" stopIfTrue="1">
      <formula>$J$24=$N$21</formula>
    </cfRule>
    <cfRule type="expression" dxfId="73" priority="81" stopIfTrue="1">
      <formula>AND(($K$21&lt;&gt;""),($J$18&lt;&gt;""))</formula>
    </cfRule>
  </conditionalFormatting>
  <conditionalFormatting sqref="J24:K24">
    <cfRule type="expression" dxfId="72" priority="82" stopIfTrue="1">
      <formula>AND(($J$24=$N$21),($J$24&lt;&gt;""))</formula>
    </cfRule>
    <cfRule type="expression" priority="83" stopIfTrue="1">
      <formula>$J$18=$N$21</formula>
    </cfRule>
    <cfRule type="expression" dxfId="71" priority="84" stopIfTrue="1">
      <formula>AND(($K$21&lt;&gt;""),($J$24&lt;&gt;""))</formula>
    </cfRule>
  </conditionalFormatting>
  <conditionalFormatting sqref="D4:D5 D7:D8 D10:D11 D13:D14 D16:D17 D19:D20 D22:D23 D25:D26 H5 L24 H17 H19 H11 H13 L6 L12 L18 P9 T22 T8 H7 P21 H23 H25">
    <cfRule type="cellIs" dxfId="70" priority="85" stopIfTrue="1" operator="equal">
      <formula>"A"</formula>
    </cfRule>
  </conditionalFormatting>
  <conditionalFormatting sqref="R8:S8">
    <cfRule type="expression" dxfId="69" priority="86" stopIfTrue="1">
      <formula>AND(($R$8=$R$15),($R$8&lt;&gt;""))</formula>
    </cfRule>
    <cfRule type="expression" priority="87" stopIfTrue="1">
      <formula>$R$22=$R$15</formula>
    </cfRule>
  </conditionalFormatting>
  <conditionalFormatting sqref="R22:S22">
    <cfRule type="expression" dxfId="68" priority="88" stopIfTrue="1">
      <formula>AND(($R$22=$R$15),($R$22&lt;&gt;""))</formula>
    </cfRule>
    <cfRule type="expression" priority="89" stopIfTrue="1">
      <formula>$R$8=$R$15</formula>
    </cfRule>
  </conditionalFormatting>
  <conditionalFormatting sqref="N9:O9">
    <cfRule type="expression" dxfId="67" priority="90" stopIfTrue="1">
      <formula>AND(($N$9=$R$8),($N$9&lt;&gt;""))</formula>
    </cfRule>
    <cfRule type="expression" priority="91" stopIfTrue="1">
      <formula>$N$21=$R$8</formula>
    </cfRule>
    <cfRule type="expression" dxfId="66" priority="92" stopIfTrue="1">
      <formula>AND(($O$15&lt;&gt;""),($N$9&lt;&gt;""))</formula>
    </cfRule>
  </conditionalFormatting>
  <conditionalFormatting sqref="N21:O21">
    <cfRule type="expression" dxfId="65" priority="93" stopIfTrue="1">
      <formula>AND(($N$21=$R$8),($N$21&lt;&gt;""))</formula>
    </cfRule>
    <cfRule type="expression" priority="94" stopIfTrue="1">
      <formula>$N$9=$R$8</formula>
    </cfRule>
    <cfRule type="expression" dxfId="64" priority="95" stopIfTrue="1">
      <formula>AND(($O$15&lt;&gt;""),($N$21&lt;&gt;""))</formula>
    </cfRule>
  </conditionalFormatting>
  <dataValidations count="6">
    <dataValidation type="list" allowBlank="1" showInputMessage="1" showErrorMessage="1" sqref="T22 T8">
      <formula1>NB_Parties_Final</formula1>
    </dataValidation>
    <dataValidation type="list" allowBlank="1" showInputMessage="1" showErrorMessage="1" sqref="H23 H17 H11 H5 H25 H19 H13 H7">
      <formula1>NB_Parties_8eme</formula1>
    </dataValidation>
    <dataValidation type="list" allowBlank="1" showInputMessage="1" showErrorMessage="1" sqref="L6 L18 L12 L24">
      <formula1>NB_Parties_Quart</formula1>
    </dataValidation>
    <dataValidation type="list" allowBlank="1" showInputMessage="1" showErrorMessage="1" sqref="P21 P9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  <dataValidation type="list" allowBlank="1" showInputMessage="1" showErrorMessage="1" sqref="D4:D5 D7:D8 D10:D11 D13:D14 D16:D17 D19:D20 D22:D23 D25:D26">
      <formula1>NB_Parties_16eme</formula1>
    </dataValidation>
  </dataValidations>
  <printOptions horizontalCentered="1" verticalCentered="1"/>
  <pageMargins left="0.6692913385826772" right="0.6692913385826772" top="1.3385826771653544" bottom="1.0629921259842521" header="0.31496062992125984" footer="0.31496062992125984"/>
  <pageSetup paperSize="9" scale="62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2007-2008
&amp;C&amp;"Book Antiqua,Italique"&amp;20Tableau Final A
(Tableau de 64 joueurs)&amp;R&amp;"Comic Sans MS,Gras"&amp;20LIGUE FFB
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J43"/>
  <sheetViews>
    <sheetView showGridLines="0" zoomScale="75" workbookViewId="0">
      <selection activeCell="A15" sqref="A15"/>
    </sheetView>
  </sheetViews>
  <sheetFormatPr baseColWidth="10" defaultColWidth="11.42578125" defaultRowHeight="19.5"/>
  <cols>
    <col min="1" max="1" width="10.42578125" style="151" customWidth="1"/>
    <col min="2" max="2" width="24.7109375" style="149" customWidth="1"/>
    <col min="3" max="3" width="5.42578125" style="185" customWidth="1"/>
    <col min="4" max="4" width="2.42578125" style="185" customWidth="1"/>
    <col min="5" max="5" width="10.7109375" style="152" customWidth="1"/>
    <col min="6" max="6" width="24.7109375" style="154" customWidth="1"/>
    <col min="7" max="7" width="5.28515625" style="154" customWidth="1"/>
    <col min="8" max="8" width="2.42578125" style="154" customWidth="1"/>
    <col min="9" max="9" width="10.7109375" style="153" customWidth="1"/>
    <col min="10" max="10" width="24.7109375" style="154" customWidth="1"/>
    <col min="11" max="11" width="5.28515625" style="154" customWidth="1"/>
    <col min="12" max="12" width="2.42578125" style="154" customWidth="1"/>
    <col min="13" max="13" width="10.7109375" style="153" customWidth="1"/>
    <col min="14" max="14" width="24.7109375" style="154" customWidth="1"/>
    <col min="15" max="15" width="5.28515625" style="154" customWidth="1"/>
    <col min="16" max="16" width="2.42578125" style="154" customWidth="1"/>
    <col min="17" max="17" width="10.7109375" style="153" customWidth="1"/>
    <col min="18" max="18" width="24.7109375" style="154" customWidth="1"/>
    <col min="19" max="19" width="5.28515625" style="154" customWidth="1"/>
    <col min="20" max="20" width="2.42578125" style="154" customWidth="1"/>
    <col min="21" max="21" width="6.85546875" style="153" hidden="1" customWidth="1"/>
    <col min="22" max="22" width="24" style="155" hidden="1" customWidth="1"/>
    <col min="23" max="27" width="11.42578125" style="156" hidden="1" customWidth="1"/>
    <col min="28" max="28" width="11.42578125" style="155"/>
    <col min="29" max="29" width="24" style="155" customWidth="1"/>
    <col min="30" max="30" width="10.7109375" style="156" customWidth="1"/>
    <col min="31" max="31" width="11.42578125" style="155"/>
    <col min="32" max="32" width="24" style="155" customWidth="1"/>
    <col min="33" max="33" width="11.42578125" style="156"/>
    <col min="34" max="16384" width="11.42578125" style="155"/>
  </cols>
  <sheetData>
    <row r="1" spans="1:27" ht="29.25">
      <c r="B1" s="210" t="s">
        <v>118</v>
      </c>
      <c r="C1" s="210"/>
      <c r="D1" s="210"/>
      <c r="F1" s="210" t="s">
        <v>12</v>
      </c>
      <c r="G1" s="210"/>
      <c r="H1" s="210"/>
      <c r="J1" s="210" t="s">
        <v>119</v>
      </c>
      <c r="K1" s="210"/>
      <c r="L1" s="210"/>
      <c r="N1" s="210" t="s">
        <v>13</v>
      </c>
      <c r="O1" s="210"/>
      <c r="P1" s="210"/>
      <c r="R1" s="210" t="s">
        <v>121</v>
      </c>
      <c r="S1" s="210"/>
      <c r="T1" s="210"/>
    </row>
    <row r="2" spans="1:27" ht="22.5">
      <c r="B2" s="211" t="str">
        <f>"("&amp;Accueil!D20&amp;" manches)"</f>
        <v>(3 manches)</v>
      </c>
      <c r="C2" s="211"/>
      <c r="D2" s="211"/>
      <c r="F2" s="211" t="str">
        <f>"("&amp;Accueil!G20&amp;" manches)"</f>
        <v>(4 manches)</v>
      </c>
      <c r="G2" s="211"/>
      <c r="H2" s="211"/>
      <c r="J2" s="211" t="str">
        <f>"("&amp;Accueil!D22&amp;" manches)"</f>
        <v>(4 manches)</v>
      </c>
      <c r="K2" s="211"/>
      <c r="L2" s="211"/>
      <c r="N2" s="211" t="str">
        <f>"("&amp;Accueil!G22&amp;" manches)"</f>
        <v>(4 manches)</v>
      </c>
      <c r="O2" s="211"/>
      <c r="P2" s="211"/>
    </row>
    <row r="3" spans="1:27" ht="24.95" customHeight="1" thickBot="1">
      <c r="B3" s="107" t="s">
        <v>100</v>
      </c>
      <c r="C3" s="108"/>
      <c r="D3" s="157"/>
      <c r="E3" s="158"/>
      <c r="F3" s="159"/>
      <c r="G3" s="159"/>
      <c r="H3" s="159"/>
      <c r="I3" s="160"/>
      <c r="J3" s="159"/>
      <c r="K3" s="159"/>
      <c r="L3" s="159"/>
      <c r="M3" s="160"/>
      <c r="N3" s="159"/>
      <c r="O3" s="159"/>
      <c r="P3" s="159"/>
      <c r="Q3" s="160"/>
      <c r="R3" s="159"/>
      <c r="S3" s="159"/>
      <c r="V3" s="161" t="s">
        <v>20</v>
      </c>
      <c r="W3" s="162" t="s">
        <v>122</v>
      </c>
      <c r="X3" s="162" t="s">
        <v>21</v>
      </c>
      <c r="Y3" s="162" t="s">
        <v>22</v>
      </c>
      <c r="Z3" s="162" t="s">
        <v>23</v>
      </c>
      <c r="AA3" s="164" t="s">
        <v>25</v>
      </c>
    </row>
    <row r="4" spans="1:27" ht="24.95" customHeight="1">
      <c r="A4" s="151" t="s">
        <v>56</v>
      </c>
      <c r="B4" s="165" t="str">
        <f>IF('5'!U6=0,"",'5'!U6)</f>
        <v/>
      </c>
      <c r="C4" s="166" t="str">
        <f>IF('5'!V6=0,"",'5'!V6)</f>
        <v/>
      </c>
      <c r="D4" s="167"/>
      <c r="E4" s="168"/>
      <c r="F4" s="157"/>
      <c r="G4" s="169"/>
      <c r="H4" s="157"/>
      <c r="I4" s="168"/>
      <c r="J4" s="157"/>
      <c r="K4" s="169"/>
      <c r="L4" s="157"/>
      <c r="M4" s="168"/>
      <c r="N4" s="157"/>
      <c r="O4" s="169"/>
      <c r="P4" s="157"/>
      <c r="Q4" s="168"/>
      <c r="R4" s="157"/>
      <c r="S4" s="169"/>
      <c r="T4" s="91"/>
      <c r="U4" s="105"/>
      <c r="V4" s="170" t="str">
        <f>B4</f>
        <v/>
      </c>
      <c r="W4" s="171">
        <f>IF(AND(D4="A",D5="A"),0,IF(D4="A",-D5,IF(D5="A",D4,D4-D5)))</f>
        <v>0</v>
      </c>
      <c r="X4" s="171">
        <f>IF(F5=V4,IF(AND(H5="A",H7="A"),0,IF(OR(W4&gt;0,D5="A"),IF(H5="A",-H7,IF(H7="A",H5,H5-H7)),0)),0)</f>
        <v>0</v>
      </c>
      <c r="Y4" s="171">
        <f>IF(J6=V4,IF(AND(L6="A",L12="A"),0,IF(OR(X4&gt;0,H7="A"),IF(L6="A",-L12,IF(L12="A",L6,L6-L12)),0)),0)</f>
        <v>0</v>
      </c>
      <c r="Z4" s="171">
        <f>IF(N9=V4,IF(AND(P9="A",P21="A"),0,IF(OR(Y4&gt;0,L12="A"),IF(P9="A",-P21,IF(P21="A",P9,P9-P21)),0)),0)</f>
        <v>0</v>
      </c>
      <c r="AA4" s="172">
        <f t="shared" ref="AA4:AA19" si="0">SUM(W4:Z4)</f>
        <v>0</v>
      </c>
    </row>
    <row r="5" spans="1:27" ht="24.95" customHeight="1" thickBot="1">
      <c r="A5" s="151" t="s">
        <v>62</v>
      </c>
      <c r="B5" s="174" t="str">
        <f>IF('2'!B8=0,"",'2'!B8)</f>
        <v/>
      </c>
      <c r="C5" s="175" t="str">
        <f>IF('2'!C8=0,"",'2'!C8)</f>
        <v/>
      </c>
      <c r="D5" s="176"/>
      <c r="E5" s="168"/>
      <c r="F5" s="177" t="str">
        <f>IF(AND(D4="A",D5="A"),B4,IF(D4="A",B5,IF(D5="A",B4,IF(D4=D5,"",(IF(D4&gt;D5,B4,B5))))))</f>
        <v/>
      </c>
      <c r="G5" s="178" t="str">
        <f>IF(AND(D4="A",D5="A"),C4,IF(D4="A",C5,IF(D5="A",C4,IF(D4=D5,"",(IF(D4&gt;D5,C4,C5))))))</f>
        <v/>
      </c>
      <c r="H5" s="186"/>
      <c r="I5" s="180"/>
      <c r="J5" s="157"/>
      <c r="K5" s="157"/>
      <c r="L5" s="157"/>
      <c r="M5" s="168"/>
      <c r="N5" s="157"/>
      <c r="O5" s="157"/>
      <c r="P5" s="157"/>
      <c r="Q5" s="168"/>
      <c r="R5" s="157"/>
      <c r="S5" s="157"/>
      <c r="T5" s="91"/>
      <c r="U5" s="105"/>
      <c r="V5" s="170" t="str">
        <f>B5</f>
        <v/>
      </c>
      <c r="W5" s="171">
        <f>IF(AND(D4="A",D5="A"),0,IF(D5="A",-D4,IF(D4="A",D5,D5-D4)))</f>
        <v>0</v>
      </c>
      <c r="X5" s="171">
        <f>IF(F5=V5,IF(AND(H5="A",H7="A"),0,IF(OR(W5&gt;0,D4="A"),IF(H5="A",-H7,IF(H7="A",H5,H5-H7)),0)),0)</f>
        <v>0</v>
      </c>
      <c r="Y5" s="171">
        <f>IF(J6=V5,IF(AND(L6="A",L12="A"),0,IF(OR(X5&gt;0,H7="A"),IF(L6="A",-L12,IF(L12="A",L6,L6-L12)),0)),0)</f>
        <v>0</v>
      </c>
      <c r="Z5" s="171">
        <f>IF(N9=V5,IF(AND(P9="A",P21="A"),0,IF(OR(Y5&gt;0,L12="A"),IF(P9="A",-P21,IF(P21="A",P9,P9-P21)),0)),0)</f>
        <v>0</v>
      </c>
      <c r="AA5" s="172">
        <f t="shared" si="0"/>
        <v>0</v>
      </c>
    </row>
    <row r="6" spans="1:27" ht="24.95" customHeight="1" thickBot="1">
      <c r="B6" s="107" t="s">
        <v>101</v>
      </c>
      <c r="C6" s="108"/>
      <c r="D6" s="181"/>
      <c r="E6" s="168"/>
      <c r="F6" s="107" t="s">
        <v>108</v>
      </c>
      <c r="G6" s="108"/>
      <c r="H6" s="157"/>
      <c r="I6" s="180"/>
      <c r="J6" s="177" t="str">
        <f>IF(AND(H5="A",H7="A"),F5,IF(H5="A",F7,IF(H7="A",F5,IF(H5=H7,"",(IF(H5&gt;H7,F5,F7))))))</f>
        <v/>
      </c>
      <c r="K6" s="178" t="str">
        <f>IF(AND(H5="A",H7="A"),G5,IF(H5="A",G7,IF(H7="A",G5,IF(H5=H7,"",(IF(H5&gt;H7,G5,G7))))))</f>
        <v/>
      </c>
      <c r="L6" s="179"/>
      <c r="M6" s="180"/>
      <c r="N6" s="157"/>
      <c r="O6" s="157"/>
      <c r="P6" s="157"/>
      <c r="Q6" s="168"/>
      <c r="R6" s="157"/>
      <c r="S6" s="157"/>
      <c r="T6" s="91"/>
      <c r="U6" s="105"/>
      <c r="V6" s="170" t="str">
        <f>B7</f>
        <v/>
      </c>
      <c r="W6" s="171">
        <f>IF(AND(D7="A",D8="A"),0,IF(D7="A",-D8,IF(D8="A",D7,D7-D8)))</f>
        <v>0</v>
      </c>
      <c r="X6" s="171">
        <f>IF(F7=V6,IF(AND(H5="A",H7="A"),0,IF(OR(W6&gt;0,D8="A"),IF(H7="A",-H5,IF(H5="A",H7,H7-H5)),0)),0)</f>
        <v>0</v>
      </c>
      <c r="Y6" s="171">
        <f>IF(J6=V6,IF(AND(L6="A",L12="A"),0,IF(OR(X6&gt;0,H5="A"),IF(L6="A",-L12,IF(L12="A",L6,L6-L12)),0)),0)</f>
        <v>0</v>
      </c>
      <c r="Z6" s="171">
        <f>IF(N9=V6,IF(AND(P9="A",P21="A"),0,IF(OR(Y6&gt;0,L12="A"),IF(P9="A",-P21,IF(P21="A",P9,P9-P21)),0)),0)</f>
        <v>0</v>
      </c>
      <c r="AA6" s="172">
        <f t="shared" si="0"/>
        <v>0</v>
      </c>
    </row>
    <row r="7" spans="1:27" ht="24.95" customHeight="1">
      <c r="A7" s="151" t="s">
        <v>57</v>
      </c>
      <c r="B7" s="165" t="str">
        <f>IF('5'!U16=0,"",'5'!U16)</f>
        <v/>
      </c>
      <c r="C7" s="166" t="str">
        <f>IF('5'!V16=0,"",'5'!V16)</f>
        <v/>
      </c>
      <c r="D7" s="167"/>
      <c r="E7" s="168"/>
      <c r="F7" s="177" t="str">
        <f>IF(AND(D7="A",D8="A"),B7,IF(D7="A",B8,IF(D8="A",B7,IF(D7=D8,"",(IF(D7&gt;D8,B7,B8))))))</f>
        <v/>
      </c>
      <c r="G7" s="178" t="str">
        <f>IF(AND(D7="A",D8="A"),C7,IF(D7="A",C8,IF(D8="A",C7,IF(D7=D8,"",(IF(D7&gt;D8,C7,C8))))))</f>
        <v/>
      </c>
      <c r="H7" s="186"/>
      <c r="I7" s="180"/>
      <c r="J7" s="157"/>
      <c r="K7" s="157"/>
      <c r="L7" s="157"/>
      <c r="M7" s="180"/>
      <c r="N7" s="157"/>
      <c r="O7" s="157"/>
      <c r="P7" s="157"/>
      <c r="Q7" s="168"/>
      <c r="R7" s="157"/>
      <c r="S7" s="157"/>
      <c r="T7" s="91"/>
      <c r="U7" s="105"/>
      <c r="V7" s="170" t="str">
        <f>B8</f>
        <v/>
      </c>
      <c r="W7" s="171">
        <f>IF(AND(D7="A",D8="A"),0,IF(D8="A",-D7,IF(D7="A",D8,D8-D7)))</f>
        <v>0</v>
      </c>
      <c r="X7" s="171">
        <f>IF(F7=V7,IF(AND(H5="A",H7="A"),0,IF(OR(W7&gt;0,D7="A"),IF(H7="A",-H5,IF(H5="A",H7,H7-H5)),0)),0)</f>
        <v>0</v>
      </c>
      <c r="Y7" s="171">
        <f>IF(J6=V7,IF(AND(L6="A",L12="A"),0,IF(OR(X7&gt;0,H5="A"),IF(L6="A",-L12,IF(L12="A",L6,L6-L12)),0)),0)</f>
        <v>0</v>
      </c>
      <c r="Z7" s="171">
        <f>IF(N9=V7,IF(AND(P9="A",P21="A"),0,IF(OR(Y7&gt;0,L12="A"),IF(P9="A",-P21,IF(P21="A",P9,P9-P21)),0)),0)</f>
        <v>0</v>
      </c>
      <c r="AA7" s="172">
        <f>SUM(W7:Z7)</f>
        <v>0</v>
      </c>
    </row>
    <row r="8" spans="1:27" ht="24.95" customHeight="1" thickBot="1">
      <c r="A8" s="151" t="s">
        <v>48</v>
      </c>
      <c r="B8" s="174" t="str">
        <f>IF('4'!B8=0,"",'4'!B8)</f>
        <v/>
      </c>
      <c r="C8" s="175" t="str">
        <f>IF('4'!C8=0,"",'4'!C8)</f>
        <v/>
      </c>
      <c r="D8" s="176"/>
      <c r="E8" s="168"/>
      <c r="F8" s="157"/>
      <c r="G8" s="157"/>
      <c r="H8" s="157"/>
      <c r="I8" s="168"/>
      <c r="J8" s="157"/>
      <c r="K8" s="157"/>
      <c r="L8" s="157"/>
      <c r="M8" s="180"/>
      <c r="N8" s="157"/>
      <c r="O8" s="157"/>
      <c r="P8" s="157"/>
      <c r="Q8" s="168"/>
      <c r="R8" s="157"/>
      <c r="S8" s="157"/>
      <c r="T8" s="91"/>
      <c r="U8" s="105"/>
      <c r="V8" s="170" t="str">
        <f>B10</f>
        <v/>
      </c>
      <c r="W8" s="171">
        <f>IF(AND(D10="A",D11="A"),0,IF(D10="A",-D11,IF(D11="A",D10,D10-D11)))</f>
        <v>0</v>
      </c>
      <c r="X8" s="171">
        <f>IF(F11=V8,IF(AND(H11="A",H13="A"),0,IF(OR(W8&gt;0,D11="A"),IF(H11="A",-H13,IF(H13="A",H11,H11-H13)),0)),0)</f>
        <v>0</v>
      </c>
      <c r="Y8" s="171">
        <f>IF(J12=V8,IF(AND(L6="A",L12="A"),0,IF(OR(X8&gt;0,H13="A"),IF(L12="A",-L6,IF(L6="A",L12,L12-L6)),0)),0)</f>
        <v>0</v>
      </c>
      <c r="Z8" s="171">
        <f>IF(N9=V8,IF(AND(P9="A",P21="A"),0,IF(OR(Y8&gt;0,L6="A"),IF(P9="A",-P21,IF(P21="A",P9,P9-P21)),0)),0)</f>
        <v>0</v>
      </c>
      <c r="AA8" s="172">
        <f>SUM(W8:Z8)</f>
        <v>0</v>
      </c>
    </row>
    <row r="9" spans="1:27" ht="24.95" customHeight="1" thickBot="1">
      <c r="B9" s="107" t="s">
        <v>102</v>
      </c>
      <c r="C9" s="108"/>
      <c r="D9" s="181"/>
      <c r="E9" s="158"/>
      <c r="F9" s="159"/>
      <c r="G9" s="159"/>
      <c r="H9" s="159"/>
      <c r="I9" s="160"/>
      <c r="J9" s="107" t="s">
        <v>112</v>
      </c>
      <c r="K9" s="108"/>
      <c r="L9" s="159"/>
      <c r="M9" s="182"/>
      <c r="N9" s="177" t="str">
        <f>IF(AND(L6="A",L12="A"),J6,IF(L6="A",J12,IF(L12="A",J6,IF(L6=L12,"",(IF(L6&gt;L12,J6,J12))))))</f>
        <v/>
      </c>
      <c r="O9" s="178" t="str">
        <f>IF(AND(L6="A",L12="A"),K6,IF(L6="A",K12,IF(L12="A",K6,IF(L6=L12,"",(IF(L6&gt;L12,K6,K12))))))</f>
        <v/>
      </c>
      <c r="P9" s="179"/>
      <c r="Q9" s="182"/>
      <c r="R9" s="157"/>
      <c r="S9" s="157"/>
      <c r="T9" s="91"/>
      <c r="V9" s="170" t="str">
        <f>B11</f>
        <v/>
      </c>
      <c r="W9" s="171">
        <f>IF(AND(D10="A",D11="A"),0,IF(D11="A",-D10,IF(D10="A",D11,D11-D10)))</f>
        <v>0</v>
      </c>
      <c r="X9" s="171">
        <f>IF(F11=V9,IF(AND(H11="A",H13="A"),0,IF(OR(W9&gt;0,D10="A"),IF(H11="A",-H13,IF(H13="A",H11,H11-H13)),0)),0)</f>
        <v>0</v>
      </c>
      <c r="Y9" s="171">
        <f>IF(J12=V9,IF(AND(L6="A",L12="A"),0,IF(OR(X9&gt;0,H13="A"),IF(L12="A",-L6,IF(L6="A",L12,L12-L6)),0)),0)</f>
        <v>0</v>
      </c>
      <c r="Z9" s="171">
        <f>IF(N9=V9,IF(AND(P9="A",P21="A"),0,IF(OR(Y9&gt;0,L6="A"),IF(P9="A",-P21,IF(P21="A",P9,P9-P21)),0)),0)</f>
        <v>0</v>
      </c>
      <c r="AA9" s="172">
        <f t="shared" si="0"/>
        <v>0</v>
      </c>
    </row>
    <row r="10" spans="1:27" ht="24.95" customHeight="1">
      <c r="A10" s="151" t="s">
        <v>60</v>
      </c>
      <c r="B10" s="165" t="str">
        <f>IF('6'!U6=0,"",'6'!U6)</f>
        <v/>
      </c>
      <c r="C10" s="166" t="str">
        <f>IF('6'!V6=0,"",'6'!V6)</f>
        <v/>
      </c>
      <c r="D10" s="167"/>
      <c r="E10" s="168"/>
      <c r="F10" s="157"/>
      <c r="G10" s="169"/>
      <c r="H10" s="157"/>
      <c r="I10" s="168"/>
      <c r="J10" s="157"/>
      <c r="K10" s="169"/>
      <c r="L10" s="157"/>
      <c r="M10" s="180"/>
      <c r="N10" s="157"/>
      <c r="O10" s="169"/>
      <c r="P10" s="157"/>
      <c r="Q10" s="180"/>
      <c r="R10" s="157"/>
      <c r="S10" s="169"/>
      <c r="T10" s="91"/>
      <c r="U10" s="105"/>
      <c r="V10" s="170" t="str">
        <f>B13</f>
        <v/>
      </c>
      <c r="W10" s="171">
        <f>IF(AND(D13="A",D14="A"),0,IF(D13="A",-D14,IF(D14="A",D13,D13-D14)))</f>
        <v>0</v>
      </c>
      <c r="X10" s="171">
        <f>IF(F13=V10,IF(AND(H11="A",H13="A"),0,IF(OR(W10&gt;0,D14="A"),IF(H13="A",-H11,IF(H11="A",H13,H13-H11)),0)),0)</f>
        <v>0</v>
      </c>
      <c r="Y10" s="171">
        <f>IF(J12=V10,IF(AND(L6="A",L12="A"),0,IF(OR(X10&gt;0,H11="A"),IF(L12="A",-L6,IF(L6="A",L12,L12-L6)),0)),0)</f>
        <v>0</v>
      </c>
      <c r="Z10" s="171">
        <f>IF(N9=V10,IF(AND(P9="A",P21="A"),0,IF(OR(Y10&gt;0,L6="A"),IF(P9="A",-P21,IF(P21="A",P9,P9-P21)),0)),0)</f>
        <v>0</v>
      </c>
      <c r="AA10" s="172">
        <f t="shared" si="0"/>
        <v>0</v>
      </c>
    </row>
    <row r="11" spans="1:27" ht="24.95" customHeight="1" thickBot="1">
      <c r="A11" s="151" t="s">
        <v>65</v>
      </c>
      <c r="B11" s="174" t="str">
        <f>IF('1'!B18=0,"",'1'!B18)</f>
        <v/>
      </c>
      <c r="C11" s="175" t="str">
        <f>IF('1'!C18=0,"",'1'!C18)</f>
        <v/>
      </c>
      <c r="D11" s="176"/>
      <c r="E11" s="168"/>
      <c r="F11" s="177" t="str">
        <f>IF(AND(D10="A",D11="A"),B10,IF(D10="A",B11,IF(D11="A",B10,IF(D10=D11,"",(IF(D10&gt;D11,B10,B11))))))</f>
        <v/>
      </c>
      <c r="G11" s="178" t="str">
        <f>IF(AND(D10="A",D11="A"),C10,IF(D10="A",C11,IF(D11="A",C10,IF(D10=D11,"",(IF(D10&gt;D11,C10,C11))))))</f>
        <v/>
      </c>
      <c r="H11" s="186"/>
      <c r="I11" s="180"/>
      <c r="J11" s="157"/>
      <c r="K11" s="157"/>
      <c r="L11" s="157"/>
      <c r="M11" s="180"/>
      <c r="N11" s="157"/>
      <c r="O11" s="157"/>
      <c r="P11" s="157"/>
      <c r="Q11" s="180"/>
      <c r="R11" s="157"/>
      <c r="S11" s="157"/>
      <c r="T11" s="91"/>
      <c r="U11" s="105"/>
      <c r="V11" s="170" t="str">
        <f>B14</f>
        <v/>
      </c>
      <c r="W11" s="171">
        <f>IF(AND(D13="A",D14="A"),0,IF(D14="A",-D13,IF(D13="A",D14,D14-D13)))</f>
        <v>0</v>
      </c>
      <c r="X11" s="171">
        <f>IF(F13=V11,IF(AND(H11="A",H13="A"),0,IF(OR(W11&gt;0,D13="A"),IF(H13="A",-H11,IF(H11="A",H13,H13-H11)),0)),0)</f>
        <v>0</v>
      </c>
      <c r="Y11" s="171">
        <f>IF(J12=V11,IF(AND(L6="A",L12="A"),0,IF(OR(X11&gt;0,H11="A"),IF(L12="A",-L6,IF(L6="A",L12,L12-L6)),0)),0)</f>
        <v>0</v>
      </c>
      <c r="Z11" s="171">
        <f>IF(N9=V11,IF(AND(P9="A",P21="A"),0,IF(OR(Y11&gt;0,L6="A"),IF(P9="A",-P21,IF(P21="A",P9,P9-P21)),0)),0)</f>
        <v>0</v>
      </c>
      <c r="AA11" s="172">
        <f t="shared" si="0"/>
        <v>0</v>
      </c>
    </row>
    <row r="12" spans="1:27" ht="24.95" customHeight="1" thickBot="1">
      <c r="B12" s="107" t="s">
        <v>103</v>
      </c>
      <c r="C12" s="108"/>
      <c r="D12" s="181"/>
      <c r="E12" s="168"/>
      <c r="F12" s="107" t="s">
        <v>109</v>
      </c>
      <c r="G12" s="108"/>
      <c r="H12" s="157"/>
      <c r="I12" s="180"/>
      <c r="J12" s="177" t="str">
        <f>IF(AND(H11="A",H13="A"),F11,IF(H11="A",F13,IF(H13="A",F11,IF(H11=H13,"",(IF(H11&gt;H13,F11,F13))))))</f>
        <v/>
      </c>
      <c r="K12" s="178" t="str">
        <f>IF(AND(H11="A",H13="A"),G11,IF(H11="A",G13,IF(H13="A",G11,IF(H11=H13,"",(IF(H11&gt;H13,G11,G13))))))</f>
        <v/>
      </c>
      <c r="L12" s="179"/>
      <c r="M12" s="180"/>
      <c r="N12" s="157"/>
      <c r="O12" s="157"/>
      <c r="P12" s="157"/>
      <c r="Q12" s="180"/>
      <c r="R12" s="157"/>
      <c r="S12" s="157"/>
      <c r="T12" s="91"/>
      <c r="U12" s="105"/>
      <c r="V12" s="170" t="str">
        <f>B16</f>
        <v/>
      </c>
      <c r="W12" s="171">
        <f>IF(AND(D16="A",D17="A"),0,IF(D16="A",-D17,IF(D17="A",D16,D16-D17)))</f>
        <v>0</v>
      </c>
      <c r="X12" s="171">
        <f>IF(F17=V12,IF(AND(H17="A",H19="A"),0,IF(OR(W12&gt;0,D17="A"),IF(H17="A",-H19,IF(H19="A",H17,H17-H19)),0)),0)</f>
        <v>0</v>
      </c>
      <c r="Y12" s="171">
        <f>IF(J18=V12,IF(AND(L18="A",L24="A"),0,IF(OR(X12&gt;0,H19="A"),IF(L18="A",-L24,IF(L24="A",L18,L18-L24)),0)),0)</f>
        <v>0</v>
      </c>
      <c r="Z12" s="171">
        <f>IF(N21=V12,IF(AND(P9="A",P21="A"),0,IF(OR(Y12&gt;0,L24="A"),IF(P21="A",-P9,IF(P9="A",P21,P21-P9)),0)),0)</f>
        <v>0</v>
      </c>
      <c r="AA12" s="172">
        <f t="shared" si="0"/>
        <v>0</v>
      </c>
    </row>
    <row r="13" spans="1:27" ht="24.95" customHeight="1">
      <c r="A13" s="151" t="s">
        <v>61</v>
      </c>
      <c r="B13" s="165" t="str">
        <f>IF('6'!U16=0,"",'6'!U16)</f>
        <v/>
      </c>
      <c r="C13" s="166" t="str">
        <f>IF('6'!V16=0,"",'6'!V16)</f>
        <v/>
      </c>
      <c r="D13" s="167"/>
      <c r="E13" s="168"/>
      <c r="F13" s="177" t="str">
        <f>IF(AND(D13="A",D14="A"),B13,IF(D13="A",B14,IF(D14="A",B13,IF(D13=D14,"",(IF(D13&gt;D14,B13,B14))))))</f>
        <v/>
      </c>
      <c r="G13" s="178" t="str">
        <f>IF(AND(D13="A",D14="A"),C13,IF(D13="A",C14,IF(D14="A",C13,IF(D13=D14,"",(IF(D13&gt;D14,C13,C14))))))</f>
        <v/>
      </c>
      <c r="H13" s="186"/>
      <c r="I13" s="180"/>
      <c r="J13" s="157"/>
      <c r="K13" s="157"/>
      <c r="L13" s="157"/>
      <c r="M13" s="168"/>
      <c r="N13" s="157"/>
      <c r="O13" s="157"/>
      <c r="P13" s="157"/>
      <c r="Q13" s="180"/>
      <c r="R13" s="157"/>
      <c r="S13" s="157"/>
      <c r="T13" s="91"/>
      <c r="U13" s="105"/>
      <c r="V13" s="170" t="str">
        <f>B17</f>
        <v/>
      </c>
      <c r="W13" s="171">
        <f>IF(AND(D16="A",D17="A"),0,IF(D17="A",-D16,IF(D16="A",D17,D17-D16)))</f>
        <v>0</v>
      </c>
      <c r="X13" s="171">
        <f>IF(F17=V13,IF(AND(H17="A",H19="A"),0,IF(OR(W13&gt;0,D16="A"),IF(H17="A",-H19,IF(H19="A",H17,H17-H19)),0)),0)</f>
        <v>0</v>
      </c>
      <c r="Y13" s="171">
        <f>IF(J18=V13,IF(AND(L18="A",L24="A"),0,IF(OR(X13&gt;0,H19="A"),IF(L18="A",-L24,IF(L24="A",L18,L18-L24)),0)),0)</f>
        <v>0</v>
      </c>
      <c r="Z13" s="171">
        <f>IF(N21=V13,IF(AND(P9="A",P21="A"),0,IF(OR(Y13&gt;0,L24="A"),IF(P21="A",-P9,IF(P9="A",P21,P21-P9)),0)),0)</f>
        <v>0</v>
      </c>
      <c r="AA13" s="172">
        <f t="shared" si="0"/>
        <v>0</v>
      </c>
    </row>
    <row r="14" spans="1:27" ht="24.95" customHeight="1" thickBot="1">
      <c r="A14" s="151" t="s">
        <v>66</v>
      </c>
      <c r="B14" s="174" t="str">
        <f>IF('3'!B18=0,"",'3'!B18)</f>
        <v/>
      </c>
      <c r="C14" s="175" t="str">
        <f>IF('3'!C18=0,"",'3'!C18)</f>
        <v/>
      </c>
      <c r="D14" s="176"/>
      <c r="E14" s="168"/>
      <c r="F14" s="157"/>
      <c r="G14" s="157"/>
      <c r="H14" s="157"/>
      <c r="I14" s="168"/>
      <c r="J14" s="157"/>
      <c r="K14" s="157"/>
      <c r="L14" s="157"/>
      <c r="M14" s="168"/>
      <c r="N14" s="157"/>
      <c r="O14" s="157"/>
      <c r="P14" s="157"/>
      <c r="Q14" s="180"/>
      <c r="R14" s="157"/>
      <c r="S14" s="157"/>
      <c r="T14" s="91"/>
      <c r="U14" s="105"/>
      <c r="V14" s="170" t="str">
        <f>B19</f>
        <v/>
      </c>
      <c r="W14" s="171">
        <f>IF(AND(D19="A",D20="A"),0,IF(D19="A",-D20,IF(D20="A",D19,D19-D20)))</f>
        <v>0</v>
      </c>
      <c r="X14" s="171">
        <f>IF(F19=V14,IF(AND(H17="A",H19="A"),0,IF(OR(W14&gt;0,D20="A"),IF(H19="A",-H17,IF(H17="A",H19,H19-H17)),0)),0)</f>
        <v>0</v>
      </c>
      <c r="Y14" s="171">
        <f>IF(J18=V14,IF(AND(L18="A",L24="A"),0,IF(OR(X14&gt;0,H17="A"),IF(L18="A",-L24,IF(L24="A",L18,L18-L24)),0)),0)</f>
        <v>0</v>
      </c>
      <c r="Z14" s="171">
        <f>IF(N21=V14,IF(AND(P9="A",P21="A"),0,IF(OR(Y14&gt;0,L24="A"),IF(P21="A",-P9,IF(P9="A",P21,P21-P9)),0)),0)</f>
        <v>0</v>
      </c>
      <c r="AA14" s="172">
        <f t="shared" si="0"/>
        <v>0</v>
      </c>
    </row>
    <row r="15" spans="1:27" ht="24.95" customHeight="1" thickBot="1">
      <c r="B15" s="107" t="s">
        <v>104</v>
      </c>
      <c r="C15" s="108"/>
      <c r="D15" s="181"/>
      <c r="E15" s="158"/>
      <c r="F15" s="159"/>
      <c r="G15" s="159"/>
      <c r="H15" s="159"/>
      <c r="I15" s="160"/>
      <c r="J15" s="159"/>
      <c r="K15" s="159"/>
      <c r="L15" s="159"/>
      <c r="M15" s="160"/>
      <c r="N15" s="107" t="s">
        <v>114</v>
      </c>
      <c r="O15" s="108"/>
      <c r="P15" s="159"/>
      <c r="Q15" s="182"/>
      <c r="R15" s="177" t="str">
        <f>IF(AND(P9="A",P21="A"),N9,IF(P9="A",N21,IF(P21="A",N9,IF(P9=P21,"",(IF(P9&gt;P21,N9,N21))))))</f>
        <v/>
      </c>
      <c r="S15" s="178" t="str">
        <f>IF(AND(P9="A",P21="A"),O9,IF(P9="A",O21,IF(P21="A",O9,IF(P9=P21,"",(IF(P9&gt;P21,O9,O21))))))</f>
        <v/>
      </c>
      <c r="T15" s="91"/>
      <c r="V15" s="170" t="str">
        <f>B20</f>
        <v/>
      </c>
      <c r="W15" s="171">
        <f>IF(AND(D19="A",D20="A"),0,IF(D20="A",-D19,IF(D19="A",D20,D20-D19)))</f>
        <v>0</v>
      </c>
      <c r="X15" s="171">
        <f>IF(F19=V15,IF(AND(H17="A",H19="A"),0,IF(OR(W15&gt;0,D19="A"),IF(H19="A",-H17,IF(H17="A",H19,H19-H17)),0)),0)</f>
        <v>0</v>
      </c>
      <c r="Y15" s="171">
        <f>IF(J18=V15,IF(AND(L18="A",L24="A"),0,IF(OR(X15&gt;0,H17="A"),IF(L18="A",-L24,IF(L24="A",L18,L18-L24)),0)),0)</f>
        <v>0</v>
      </c>
      <c r="Z15" s="171">
        <f>IF(N21=V15,IF(AND(P9="A",P21="A"),0,IF(OR(Y15&gt;0,L24="A"),IF(P21="A",-P9,IF(P9="A",P21,P21-P9)),0)),0)</f>
        <v>0</v>
      </c>
      <c r="AA15" s="172">
        <f t="shared" si="0"/>
        <v>0</v>
      </c>
    </row>
    <row r="16" spans="1:27" ht="24.95" customHeight="1">
      <c r="A16" s="151" t="s">
        <v>63</v>
      </c>
      <c r="B16" s="165" t="str">
        <f>IF('7'!U6=0,"",'7'!U6)</f>
        <v/>
      </c>
      <c r="C16" s="166" t="str">
        <f>IF('7'!V6=0,"",'7'!V6)</f>
        <v/>
      </c>
      <c r="D16" s="167"/>
      <c r="E16" s="168"/>
      <c r="F16" s="157"/>
      <c r="G16" s="169"/>
      <c r="H16" s="157"/>
      <c r="I16" s="168"/>
      <c r="J16" s="157"/>
      <c r="K16" s="169"/>
      <c r="L16" s="157"/>
      <c r="M16" s="168"/>
      <c r="N16" s="157"/>
      <c r="O16" s="169"/>
      <c r="P16" s="157"/>
      <c r="Q16" s="180"/>
      <c r="R16" s="157"/>
      <c r="S16" s="169"/>
      <c r="T16" s="91"/>
      <c r="U16" s="105"/>
      <c r="V16" s="170" t="str">
        <f>B22</f>
        <v/>
      </c>
      <c r="W16" s="171">
        <f>IF(AND(D22="A",D23="A"),0,IF(D22="A",-D23,IF(D23="A",D22,D22-D23)))</f>
        <v>0</v>
      </c>
      <c r="X16" s="171">
        <f>IF(F23=V16,IF(AND(H23="A",H25="A"),0,IF(OR(W16&gt;0,D23="A"),IF(H23="A",-H25,IF(H25="A",H23,H23-H25)),0)),0)</f>
        <v>0</v>
      </c>
      <c r="Y16" s="171">
        <f>IF(J24=V16,IF(AND(L18="A",L24="A"),0,IF(OR(X16&gt;0,H25="A"),IF(L24="A",-L18,IF(L18="A",L24,L24-L18)),0)),0)</f>
        <v>0</v>
      </c>
      <c r="Z16" s="171">
        <f>IF(N21=V16,IF(AND(P9="A",P21="A"),0,IF(OR(Y16&gt;0,L18="A"),IF(P21="A",-P9,IF(P9="A",P21,P21-P9)),0)),0)</f>
        <v>0</v>
      </c>
      <c r="AA16" s="172">
        <f t="shared" si="0"/>
        <v>0</v>
      </c>
    </row>
    <row r="17" spans="1:36" ht="24.95" customHeight="1" thickBot="1">
      <c r="A17" s="151" t="s">
        <v>54</v>
      </c>
      <c r="B17" s="174" t="str">
        <f>IF('3'!B8=0,"",'3'!B8)</f>
        <v/>
      </c>
      <c r="C17" s="175" t="str">
        <f>IF('3'!C8=0,"",'3'!C8)</f>
        <v/>
      </c>
      <c r="D17" s="176"/>
      <c r="E17" s="168"/>
      <c r="F17" s="177" t="str">
        <f>IF(AND(D16="A",D17="A"),B16,IF(D16="A",B17,IF(D17="A",B16,IF(D16=D17,"",(IF(D16&gt;D17,B16,B17))))))</f>
        <v/>
      </c>
      <c r="G17" s="178" t="str">
        <f>IF(AND(D16="A",D17="A"),C16,IF(D16="A",C17,IF(D17="A",C16,IF(D16=D17,"",(IF(D16&gt;D17,C16,C17))))))</f>
        <v/>
      </c>
      <c r="H17" s="186"/>
      <c r="I17" s="180"/>
      <c r="J17" s="157"/>
      <c r="K17" s="157"/>
      <c r="L17" s="157"/>
      <c r="M17" s="168"/>
      <c r="N17" s="157"/>
      <c r="O17" s="157"/>
      <c r="P17" s="157"/>
      <c r="Q17" s="180"/>
      <c r="R17" s="157"/>
      <c r="S17" s="157"/>
      <c r="T17" s="91"/>
      <c r="U17" s="105"/>
      <c r="V17" s="170" t="str">
        <f>B23</f>
        <v/>
      </c>
      <c r="W17" s="171">
        <f>IF(AND(D22="A",D23="A"),0,IF(D23="A",-D22,IF(D22="A",D23,D23-D22)))</f>
        <v>0</v>
      </c>
      <c r="X17" s="171">
        <f>IF(F23=V17,IF(AND(H23="A",H25="A"),0,IF(OR(W17&gt;0,D22="A"),IF(H23="A",-H25,IF(H25="A",H23,H23-H25)),0)),0)</f>
        <v>0</v>
      </c>
      <c r="Y17" s="171">
        <f>IF(J24=V17,IF(AND(L18="A",L24="A"),0,IF(OR(X17&gt;0,H25="A"),IF(L24="A",-L18,IF(L18="A",L24,L24-L18)),0)),0)</f>
        <v>0</v>
      </c>
      <c r="Z17" s="171">
        <f>IF(N21=V17,IF(AND(P9="A",P21="A"),0,IF(OR(Y17&gt;0,L18="A"),IF(P21="A",-P9,IF(P9="A",P21,P21-P9)),0)),0)</f>
        <v>0</v>
      </c>
      <c r="AA17" s="172">
        <f t="shared" si="0"/>
        <v>0</v>
      </c>
    </row>
    <row r="18" spans="1:36" ht="24.95" customHeight="1" thickBot="1">
      <c r="B18" s="107" t="s">
        <v>105</v>
      </c>
      <c r="C18" s="108"/>
      <c r="D18" s="181"/>
      <c r="E18" s="168"/>
      <c r="F18" s="107" t="s">
        <v>110</v>
      </c>
      <c r="G18" s="108"/>
      <c r="H18" s="157"/>
      <c r="I18" s="180"/>
      <c r="J18" s="177" t="str">
        <f>IF(AND(H17="A",H19="A"),F17,IF(H17="A",F19,IF(H19="A",F17,IF(H17=H19,"",(IF(H17&gt;H19,F17,F19))))))</f>
        <v/>
      </c>
      <c r="K18" s="178" t="str">
        <f>IF(AND(H17="A",H19="A"),G17,IF(H17="A",G19,IF(H19="A",G17,IF(H17=H19,"",(IF(H17&gt;H19,G17,G19))))))</f>
        <v/>
      </c>
      <c r="L18" s="179"/>
      <c r="M18" s="180"/>
      <c r="N18" s="157"/>
      <c r="O18" s="157"/>
      <c r="P18" s="157"/>
      <c r="Q18" s="180"/>
      <c r="R18" s="157"/>
      <c r="S18" s="157"/>
      <c r="T18" s="91"/>
      <c r="U18" s="105"/>
      <c r="V18" s="170" t="str">
        <f>B25</f>
        <v/>
      </c>
      <c r="W18" s="171">
        <f>IF(AND(D25="A",D26="A"),0,IF(D25="A",-D26,IF(D26="A",D25,D25-D26)))</f>
        <v>0</v>
      </c>
      <c r="X18" s="171">
        <f>IF(F25=V18,IF(AND(H23="A",H25="A"),0,IF(OR(W18&gt;0,D26="A"),IF(H25="A",-H23,IF(H23="A",H25,H25-H23)),0)),0)</f>
        <v>0</v>
      </c>
      <c r="Y18" s="171">
        <f>IF(J24=V18,IF(AND(L18="A",L24="A"),0,IF(OR(X18&gt;0,H23="A"),IF(L24="A",-L18,IF(L18="A",L24,L24-L18)),0)),0)</f>
        <v>0</v>
      </c>
      <c r="Z18" s="171">
        <f>IF(N21=V18,IF(AND(P9="A",P21="A"),0,IF(OR(Y18&gt;0,L18="A"),IF(P21="A",-P9,IF(P9="A",P21,P21-P9)),0)),0)</f>
        <v>0</v>
      </c>
      <c r="AA18" s="172">
        <f t="shared" si="0"/>
        <v>0</v>
      </c>
    </row>
    <row r="19" spans="1:36" ht="24.95" customHeight="1">
      <c r="A19" s="151" t="s">
        <v>49</v>
      </c>
      <c r="B19" s="165" t="str">
        <f>IF('7'!U16=0,"",'7'!U16)</f>
        <v/>
      </c>
      <c r="C19" s="166" t="str">
        <f>IF('7'!V16=0,"",'7'!V16)</f>
        <v/>
      </c>
      <c r="D19" s="167"/>
      <c r="E19" s="168"/>
      <c r="F19" s="177" t="str">
        <f>IF(AND(D19="A",D20="A"),B19,IF(D19="A",B20,IF(D20="A",B19,IF(D19=D20,"",(IF(D19&gt;D20,B19,B20))))))</f>
        <v/>
      </c>
      <c r="G19" s="178" t="str">
        <f>IF(AND(D19="A",D20="A"),C19,IF(D19="A",C20,IF(D20="A",C19,IF(D19=D20,"",(IF(D19&gt;D20,C19,C20))))))</f>
        <v/>
      </c>
      <c r="H19" s="186"/>
      <c r="I19" s="180"/>
      <c r="J19" s="157"/>
      <c r="K19" s="157"/>
      <c r="L19" s="157"/>
      <c r="M19" s="180"/>
      <c r="N19" s="157"/>
      <c r="O19" s="157"/>
      <c r="P19" s="157"/>
      <c r="Q19" s="180"/>
      <c r="R19" s="157"/>
      <c r="S19" s="157"/>
      <c r="T19" s="91"/>
      <c r="U19" s="105"/>
      <c r="V19" s="170" t="str">
        <f>B26</f>
        <v/>
      </c>
      <c r="W19" s="171">
        <f>IF(AND(D25="A",D26="A"),0,IF(D26="A",-D25,IF(D25="A",D26,D26-D25)))</f>
        <v>0</v>
      </c>
      <c r="X19" s="171">
        <f>IF(F25=V19,IF(AND(H23="A",H25="A"),0,IF(OR(W19&gt;0,D25="A"),IF(H25="A",-H23,IF(H23="A",H25,H25-H23)),0)),0)</f>
        <v>0</v>
      </c>
      <c r="Y19" s="171">
        <f>IF(J24=V19,IF(AND(L18="A",L24="A"),0,IF(OR(X19&gt;0,H23="A"),IF(L24="A",-L18,IF(L18="A",L24,L24-L18)),0)),0)</f>
        <v>0</v>
      </c>
      <c r="Z19" s="171">
        <f>IF(N21=V19,IF(AND(P9="A",P21="A"),0,IF(OR(Y19&gt;0,L18="A"),IF(P21="A",-P9,IF(P9="A",P21,P21-P9)),0)),0)</f>
        <v>0</v>
      </c>
      <c r="AA19" s="172">
        <f t="shared" si="0"/>
        <v>0</v>
      </c>
    </row>
    <row r="20" spans="1:36" ht="24.95" customHeight="1" thickBot="1">
      <c r="A20" s="151" t="s">
        <v>55</v>
      </c>
      <c r="B20" s="174" t="str">
        <f>IF('1'!B8=0,"",'1'!B8)</f>
        <v/>
      </c>
      <c r="C20" s="175" t="str">
        <f>IF('1'!C8=0,"",'1'!C8)</f>
        <v/>
      </c>
      <c r="D20" s="176"/>
      <c r="E20" s="168"/>
      <c r="F20" s="157"/>
      <c r="G20" s="157"/>
      <c r="H20" s="157"/>
      <c r="I20" s="168"/>
      <c r="J20" s="157"/>
      <c r="K20" s="157"/>
      <c r="L20" s="157"/>
      <c r="M20" s="180"/>
      <c r="N20" s="157"/>
      <c r="O20" s="157"/>
      <c r="P20" s="157"/>
      <c r="Q20" s="180"/>
      <c r="R20" s="157"/>
      <c r="S20" s="157"/>
      <c r="T20" s="91"/>
      <c r="U20" s="105"/>
    </row>
    <row r="21" spans="1:36" ht="24.95" customHeight="1" thickBot="1">
      <c r="B21" s="107" t="s">
        <v>106</v>
      </c>
      <c r="C21" s="108"/>
      <c r="D21" s="181"/>
      <c r="E21" s="168"/>
      <c r="F21" s="157"/>
      <c r="G21" s="159"/>
      <c r="H21" s="159"/>
      <c r="I21" s="160"/>
      <c r="J21" s="107" t="s">
        <v>113</v>
      </c>
      <c r="K21" s="108"/>
      <c r="L21" s="159"/>
      <c r="M21" s="182"/>
      <c r="N21" s="177" t="str">
        <f>IF(AND(L18="A",L24="A"),J18,IF(L18="A",J24,IF(L24="A",J18,IF(L18=L24,"",(IF(L18&gt;L24,J18,J24))))))</f>
        <v/>
      </c>
      <c r="O21" s="178" t="str">
        <f>IF(AND(L18="A",L24="A"),K18,IF(L18="A",K24,IF(L24="A",K18,IF(L18=L24,"",(IF(L18&gt;L24,K18,K24))))))</f>
        <v/>
      </c>
      <c r="P21" s="179"/>
      <c r="Q21" s="182"/>
      <c r="R21" s="157"/>
      <c r="S21" s="157"/>
      <c r="T21" s="91"/>
    </row>
    <row r="22" spans="1:36" ht="24.95" customHeight="1">
      <c r="A22" s="151" t="s">
        <v>2</v>
      </c>
      <c r="B22" s="165" t="str">
        <f>IF('8'!U6=0,"",'8'!U6)</f>
        <v/>
      </c>
      <c r="C22" s="166" t="str">
        <f>IF('8'!V6=0,"",'8'!V6)</f>
        <v/>
      </c>
      <c r="D22" s="167"/>
      <c r="E22" s="168"/>
      <c r="F22" s="157"/>
      <c r="G22" s="169"/>
      <c r="H22" s="157"/>
      <c r="I22" s="168"/>
      <c r="J22" s="157"/>
      <c r="K22" s="169"/>
      <c r="L22" s="157"/>
      <c r="M22" s="180"/>
      <c r="N22" s="157"/>
      <c r="O22" s="169"/>
      <c r="P22" s="157"/>
      <c r="Q22" s="168"/>
      <c r="R22" s="157"/>
      <c r="S22" s="157"/>
      <c r="T22" s="157"/>
      <c r="U22" s="157"/>
      <c r="AB22" s="157"/>
      <c r="AJ22" s="157"/>
    </row>
    <row r="23" spans="1:36" ht="24.95" customHeight="1" thickBot="1">
      <c r="A23" s="151" t="s">
        <v>58</v>
      </c>
      <c r="B23" s="174" t="str">
        <f>IF('4'!B18=0,"",'4'!B18)</f>
        <v/>
      </c>
      <c r="C23" s="175" t="str">
        <f>IF('4'!C18=0,"",'4'!C18)</f>
        <v/>
      </c>
      <c r="D23" s="176"/>
      <c r="E23" s="168"/>
      <c r="F23" s="177" t="str">
        <f>IF(AND(D22="A",D23="A"),B22,IF(D22="A",B23,IF(D23="A",B22,IF(D22=D23,"",(IF(D22&gt;D23,B22,B23))))))</f>
        <v/>
      </c>
      <c r="G23" s="178" t="str">
        <f>IF(AND(D22="A",D23="A"),C22,IF(D22="A",C23,IF(D23="A",C22,IF(D22=D23,"",(IF(D22&gt;D23,C22,C23))))))</f>
        <v/>
      </c>
      <c r="H23" s="186"/>
      <c r="I23" s="180"/>
      <c r="J23" s="157"/>
      <c r="K23" s="157"/>
      <c r="L23" s="157"/>
      <c r="M23" s="180"/>
      <c r="N23" s="157"/>
      <c r="O23" s="157"/>
      <c r="P23" s="157"/>
      <c r="Q23" s="168"/>
      <c r="R23" s="157"/>
      <c r="S23" s="157"/>
      <c r="T23" s="91"/>
      <c r="U23" s="105"/>
    </row>
    <row r="24" spans="1:36" ht="24.95" customHeight="1" thickBot="1">
      <c r="B24" s="107" t="s">
        <v>107</v>
      </c>
      <c r="C24" s="108"/>
      <c r="D24" s="181"/>
      <c r="E24" s="168"/>
      <c r="F24" s="107" t="s">
        <v>111</v>
      </c>
      <c r="G24" s="108"/>
      <c r="H24" s="157"/>
      <c r="I24" s="180"/>
      <c r="J24" s="177" t="str">
        <f>IF(AND(H23="A",H25="A"),F23,IF(H23="A",F25,IF(H25="A",F23,IF(H23=H25,"",(IF(H23&gt;H25,F23,F25))))))</f>
        <v/>
      </c>
      <c r="K24" s="178" t="str">
        <f>IF(AND(H23="A",H25="A"),G23,IF(H23="A",G25,IF(H25="A",G23,IF(H23=H25,"",(IF(H23&gt;H25,G23,G25))))))</f>
        <v/>
      </c>
      <c r="L24" s="179"/>
      <c r="M24" s="180"/>
      <c r="N24" s="157"/>
      <c r="O24" s="157"/>
      <c r="P24" s="157"/>
      <c r="Q24" s="168"/>
      <c r="R24" s="157"/>
      <c r="S24" s="157"/>
      <c r="T24" s="91"/>
      <c r="U24" s="105"/>
    </row>
    <row r="25" spans="1:36" ht="24.95" customHeight="1">
      <c r="A25" s="151" t="s">
        <v>64</v>
      </c>
      <c r="B25" s="165" t="str">
        <f>IF('8'!U16=0,"",'8'!U16)</f>
        <v/>
      </c>
      <c r="C25" s="166" t="str">
        <f>IF('8'!V16=0,"",'8'!V16)</f>
        <v/>
      </c>
      <c r="D25" s="167"/>
      <c r="E25" s="168"/>
      <c r="F25" s="177" t="str">
        <f>IF(AND(D25="A",D26="A"),B25,IF(D25="A",B26,IF(D26="A",B25,IF(D25=D26,"",(IF(D25&gt;D26,B25,B26))))))</f>
        <v/>
      </c>
      <c r="G25" s="178" t="str">
        <f>IF(AND(D25="A",D26="A"),C25,IF(D25="A",C26,IF(D26="A",C25,IF(D25=D26,"",(IF(D25&gt;D26,C25,C26))))))</f>
        <v/>
      </c>
      <c r="H25" s="186"/>
      <c r="I25" s="180"/>
      <c r="J25" s="157"/>
      <c r="K25" s="157"/>
      <c r="L25" s="157"/>
      <c r="M25" s="168"/>
      <c r="N25" s="157"/>
      <c r="O25" s="157"/>
      <c r="P25" s="157"/>
      <c r="Q25" s="168"/>
      <c r="R25" s="157"/>
      <c r="S25" s="157"/>
      <c r="T25" s="91"/>
      <c r="U25" s="105"/>
    </row>
    <row r="26" spans="1:36" ht="24.95" customHeight="1" thickBot="1">
      <c r="A26" s="151" t="s">
        <v>59</v>
      </c>
      <c r="B26" s="174" t="str">
        <f>IF('2'!B18=0,"",'2'!B18)</f>
        <v/>
      </c>
      <c r="C26" s="175" t="str">
        <f>IF('2'!C18=0,"",'2'!C18)</f>
        <v/>
      </c>
      <c r="D26" s="176"/>
      <c r="E26" s="168"/>
      <c r="F26" s="157"/>
      <c r="G26" s="157"/>
      <c r="H26" s="157"/>
      <c r="I26" s="168"/>
      <c r="J26" s="157"/>
      <c r="K26" s="157"/>
      <c r="L26" s="157"/>
      <c r="M26" s="168"/>
      <c r="N26" s="157"/>
      <c r="O26" s="157"/>
      <c r="P26" s="157"/>
      <c r="Q26" s="168"/>
      <c r="R26" s="157"/>
      <c r="S26" s="157"/>
      <c r="T26" s="91"/>
      <c r="U26" s="105"/>
    </row>
    <row r="27" spans="1:36" ht="24.75" customHeight="1"/>
    <row r="28" spans="1:36" ht="24.75" customHeight="1"/>
    <row r="29" spans="1:36" ht="24.75" customHeight="1"/>
    <row r="30" spans="1:36" ht="24.75" customHeight="1"/>
    <row r="31" spans="1:36" ht="24.75" customHeight="1"/>
    <row r="32" spans="1:36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 password="C328" sheet="1" objects="1" scenarios="1"/>
  <mergeCells count="9">
    <mergeCell ref="R1:T1"/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63" priority="1" stopIfTrue="1">
      <formula>AND(($B$4=$F$5),($B$4&lt;&gt;""))</formula>
    </cfRule>
    <cfRule type="expression" priority="2" stopIfTrue="1">
      <formula>$B$5=$F$5</formula>
    </cfRule>
    <cfRule type="expression" dxfId="62" priority="3" stopIfTrue="1">
      <formula>AND(($C$3&lt;&gt;""),($B$4&lt;&gt;""))</formula>
    </cfRule>
  </conditionalFormatting>
  <conditionalFormatting sqref="B5:C5">
    <cfRule type="expression" dxfId="61" priority="4" stopIfTrue="1">
      <formula>AND(($B$5=$F$5),($B$5&lt;&gt;""))</formula>
    </cfRule>
    <cfRule type="expression" priority="5" stopIfTrue="1">
      <formula>$B$4=$F$5</formula>
    </cfRule>
    <cfRule type="expression" dxfId="60" priority="6" stopIfTrue="1">
      <formula>AND(($C$3&lt;&gt;""),($B$5&lt;&gt;""))</formula>
    </cfRule>
  </conditionalFormatting>
  <conditionalFormatting sqref="B7:C7">
    <cfRule type="expression" dxfId="59" priority="7" stopIfTrue="1">
      <formula>AND(($B$7=$F$7),($B$7&lt;&gt;""))</formula>
    </cfRule>
    <cfRule type="expression" priority="8" stopIfTrue="1">
      <formula>$B$8=$F$7</formula>
    </cfRule>
    <cfRule type="expression" dxfId="58" priority="9" stopIfTrue="1">
      <formula>AND(($C$6&lt;&gt;""),($B$7&lt;&gt;""))</formula>
    </cfRule>
  </conditionalFormatting>
  <conditionalFormatting sqref="B8:C8">
    <cfRule type="expression" dxfId="57" priority="10" stopIfTrue="1">
      <formula>AND(($B$8=$F$7),($B$8&lt;&gt;""))</formula>
    </cfRule>
    <cfRule type="expression" priority="11" stopIfTrue="1">
      <formula>$B$7=$F$7</formula>
    </cfRule>
    <cfRule type="expression" dxfId="56" priority="12" stopIfTrue="1">
      <formula>AND(($C$6&lt;&gt;""),($B$8&lt;&gt;""))</formula>
    </cfRule>
  </conditionalFormatting>
  <conditionalFormatting sqref="B10:C10">
    <cfRule type="expression" dxfId="55" priority="13" stopIfTrue="1">
      <formula>AND(($B$10=$F$11),($B$10&lt;&gt;""))</formula>
    </cfRule>
    <cfRule type="expression" priority="14" stopIfTrue="1">
      <formula>$B$11=$F$11</formula>
    </cfRule>
    <cfRule type="expression" dxfId="54" priority="15" stopIfTrue="1">
      <formula>AND(($C$9&lt;&gt;""),($B$10&lt;&gt;""))</formula>
    </cfRule>
  </conditionalFormatting>
  <conditionalFormatting sqref="B11:C11">
    <cfRule type="expression" dxfId="53" priority="16" stopIfTrue="1">
      <formula>AND(($B$11=$F$11),($B$11&lt;&gt;""))</formula>
    </cfRule>
    <cfRule type="expression" priority="17" stopIfTrue="1">
      <formula>$B$10=$F$11</formula>
    </cfRule>
    <cfRule type="expression" dxfId="52" priority="18" stopIfTrue="1">
      <formula>AND(($C$9&lt;&gt;""),($B$11&lt;&gt;""))</formula>
    </cfRule>
  </conditionalFormatting>
  <conditionalFormatting sqref="B13:C13">
    <cfRule type="expression" dxfId="51" priority="19" stopIfTrue="1">
      <formula>AND(($B$13=$F$13),($B$13&lt;&gt;""))</formula>
    </cfRule>
    <cfRule type="expression" priority="20" stopIfTrue="1">
      <formula>$B$14=$F$13</formula>
    </cfRule>
    <cfRule type="expression" dxfId="50" priority="21" stopIfTrue="1">
      <formula>AND(($C$12&lt;&gt;""),($B$13&lt;&gt;""))</formula>
    </cfRule>
  </conditionalFormatting>
  <conditionalFormatting sqref="B14:C14">
    <cfRule type="expression" dxfId="49" priority="22" stopIfTrue="1">
      <formula>AND(($B$14=$F$13),($B$14&lt;&gt;""))</formula>
    </cfRule>
    <cfRule type="expression" priority="23" stopIfTrue="1">
      <formula>$B$13=$F$13</formula>
    </cfRule>
    <cfRule type="expression" dxfId="48" priority="24" stopIfTrue="1">
      <formula>AND(($C$12&lt;&gt;""),($B$14&lt;&gt;""))</formula>
    </cfRule>
  </conditionalFormatting>
  <conditionalFormatting sqref="B16:C16">
    <cfRule type="expression" dxfId="47" priority="25" stopIfTrue="1">
      <formula>AND(($B$16=$F$17),($B$16&lt;&gt;""))</formula>
    </cfRule>
    <cfRule type="expression" priority="26" stopIfTrue="1">
      <formula>$B$17=$F$17</formula>
    </cfRule>
    <cfRule type="expression" dxfId="46" priority="27" stopIfTrue="1">
      <formula>AND(($C$15&lt;&gt;""),($B$16&lt;&gt;""))</formula>
    </cfRule>
  </conditionalFormatting>
  <conditionalFormatting sqref="B17:C17">
    <cfRule type="expression" dxfId="45" priority="28" stopIfTrue="1">
      <formula>AND(($B$17=$F$17),($B$17&lt;&gt;""))</formula>
    </cfRule>
    <cfRule type="expression" priority="29" stopIfTrue="1">
      <formula>$B$16=$F$17</formula>
    </cfRule>
    <cfRule type="expression" dxfId="44" priority="30" stopIfTrue="1">
      <formula>AND(($C$15&lt;&gt;""),($B$17&lt;&gt;""))</formula>
    </cfRule>
  </conditionalFormatting>
  <conditionalFormatting sqref="B19:C19">
    <cfRule type="expression" dxfId="43" priority="31" stopIfTrue="1">
      <formula>AND(($B$19=$F$19),($B$19&lt;&gt;""))</formula>
    </cfRule>
    <cfRule type="expression" priority="32" stopIfTrue="1">
      <formula>$B$20=$F$19</formula>
    </cfRule>
    <cfRule type="expression" dxfId="42" priority="33" stopIfTrue="1">
      <formula>AND(($C$18&lt;&gt;""),($B$19&lt;&gt;""))</formula>
    </cfRule>
  </conditionalFormatting>
  <conditionalFormatting sqref="B20:C20">
    <cfRule type="expression" dxfId="41" priority="34" stopIfTrue="1">
      <formula>AND(($B$20=$F$19),($B$20&lt;&gt;""))</formula>
    </cfRule>
    <cfRule type="expression" priority="35" stopIfTrue="1">
      <formula>$B$19=$F$19</formula>
    </cfRule>
    <cfRule type="expression" dxfId="40" priority="36" stopIfTrue="1">
      <formula>AND(($C$18&lt;&gt;""),($B$20&lt;&gt;""))</formula>
    </cfRule>
  </conditionalFormatting>
  <conditionalFormatting sqref="B22:C22">
    <cfRule type="expression" dxfId="39" priority="37" stopIfTrue="1">
      <formula>AND(($B$22=$F$23),($B$22&lt;&gt;""))</formula>
    </cfRule>
    <cfRule type="expression" priority="38" stopIfTrue="1">
      <formula>$B$23=$F$23</formula>
    </cfRule>
    <cfRule type="expression" dxfId="38" priority="39" stopIfTrue="1">
      <formula>AND(($C$21&lt;&gt;""),($B$22&lt;&gt;""))</formula>
    </cfRule>
  </conditionalFormatting>
  <conditionalFormatting sqref="B23:C23">
    <cfRule type="expression" dxfId="37" priority="40" stopIfTrue="1">
      <formula>AND(($B$23=$F$23),($B$23&lt;&gt;""))</formula>
    </cfRule>
    <cfRule type="expression" priority="41" stopIfTrue="1">
      <formula>$B$22=$F$23</formula>
    </cfRule>
    <cfRule type="expression" dxfId="36" priority="42" stopIfTrue="1">
      <formula>AND(($C$21&lt;&gt;""),($B$23&lt;&gt;""))</formula>
    </cfRule>
  </conditionalFormatting>
  <conditionalFormatting sqref="B25:C25">
    <cfRule type="expression" dxfId="35" priority="43" stopIfTrue="1">
      <formula>AND(($B$25=$F$25),($B$25&lt;&gt;""))</formula>
    </cfRule>
    <cfRule type="expression" priority="44" stopIfTrue="1">
      <formula>$B$26=$F$25</formula>
    </cfRule>
    <cfRule type="expression" dxfId="34" priority="45" stopIfTrue="1">
      <formula>AND(($C$24&lt;&gt;""),($B$25&lt;&gt;""))</formula>
    </cfRule>
  </conditionalFormatting>
  <conditionalFormatting sqref="B26:C26">
    <cfRule type="expression" dxfId="33" priority="46" stopIfTrue="1">
      <formula>AND(($B$26=$F$25),($B$26&lt;&gt;""))</formula>
    </cfRule>
    <cfRule type="expression" priority="47" stopIfTrue="1">
      <formula>$B$25=$F$25</formula>
    </cfRule>
    <cfRule type="expression" dxfId="32" priority="48" stopIfTrue="1">
      <formula>AND(($C$24&lt;&gt;""),($B$26&lt;&gt;""))</formula>
    </cfRule>
  </conditionalFormatting>
  <conditionalFormatting sqref="F5:G5">
    <cfRule type="expression" dxfId="31" priority="49" stopIfTrue="1">
      <formula>AND(($F$5=$J$6),($F$5&lt;&gt;""))</formula>
    </cfRule>
    <cfRule type="expression" priority="50" stopIfTrue="1">
      <formula>$F$7=$J$6</formula>
    </cfRule>
    <cfRule type="expression" dxfId="30" priority="51" stopIfTrue="1">
      <formula>AND(($G$6&lt;&gt;""),($F$5&lt;&gt;""))</formula>
    </cfRule>
  </conditionalFormatting>
  <conditionalFormatting sqref="F7:G7">
    <cfRule type="expression" dxfId="29" priority="52" stopIfTrue="1">
      <formula>AND(($F$7=$J$6),($F$7&lt;&gt;""))</formula>
    </cfRule>
    <cfRule type="expression" priority="53" stopIfTrue="1">
      <formula>$F$5=$J$6</formula>
    </cfRule>
    <cfRule type="expression" dxfId="28" priority="54" stopIfTrue="1">
      <formula>AND(($G$6&lt;&gt;""),($F$7&lt;&gt;""))</formula>
    </cfRule>
  </conditionalFormatting>
  <conditionalFormatting sqref="F11:G11">
    <cfRule type="expression" dxfId="27" priority="55" stopIfTrue="1">
      <formula>AND(($F$11=$J$12),($F$11&lt;&gt;""))</formula>
    </cfRule>
    <cfRule type="expression" priority="56" stopIfTrue="1">
      <formula>$F$13=$J$12</formula>
    </cfRule>
    <cfRule type="expression" dxfId="26" priority="57" stopIfTrue="1">
      <formula>AND(($G$12&lt;&gt;""),($F$11&lt;&gt;""))</formula>
    </cfRule>
  </conditionalFormatting>
  <conditionalFormatting sqref="F13:G13">
    <cfRule type="expression" dxfId="25" priority="58" stopIfTrue="1">
      <formula>AND(($F$13=$J$12),($F$13&lt;&gt;""))</formula>
    </cfRule>
    <cfRule type="expression" priority="59" stopIfTrue="1">
      <formula>$F$11=$J$12</formula>
    </cfRule>
    <cfRule type="expression" dxfId="24" priority="60" stopIfTrue="1">
      <formula>AND(($G$12&lt;&gt;""),($F$13&lt;&gt;""))</formula>
    </cfRule>
  </conditionalFormatting>
  <conditionalFormatting sqref="F17:G17">
    <cfRule type="expression" dxfId="23" priority="61" stopIfTrue="1">
      <formula>AND(($F$17=$J$18),($F$17&lt;&gt;""))</formula>
    </cfRule>
    <cfRule type="expression" priority="62" stopIfTrue="1">
      <formula>$F$19=$J$18</formula>
    </cfRule>
    <cfRule type="expression" dxfId="22" priority="63" stopIfTrue="1">
      <formula>AND(($G$18&lt;&gt;""),($F$17&lt;&gt;""))</formula>
    </cfRule>
  </conditionalFormatting>
  <conditionalFormatting sqref="F19:G19">
    <cfRule type="expression" dxfId="21" priority="64" stopIfTrue="1">
      <formula>AND(($F$19=$J$18),($F$19&lt;&gt;""))</formula>
    </cfRule>
    <cfRule type="expression" priority="65" stopIfTrue="1">
      <formula>$F$17=$J$18</formula>
    </cfRule>
    <cfRule type="expression" dxfId="20" priority="66" stopIfTrue="1">
      <formula>AND(($G$18&lt;&gt;""),($F$19&lt;&gt;""))</formula>
    </cfRule>
  </conditionalFormatting>
  <conditionalFormatting sqref="F23:G23">
    <cfRule type="expression" dxfId="19" priority="67" stopIfTrue="1">
      <formula>AND(($F$23=$J$24),($F$23&lt;&gt;""))</formula>
    </cfRule>
    <cfRule type="expression" priority="68" stopIfTrue="1">
      <formula>$F$25=$J$24</formula>
    </cfRule>
    <cfRule type="expression" dxfId="18" priority="69" stopIfTrue="1">
      <formula>AND(($G$24&lt;&gt;""),($F$23&lt;&gt;""))</formula>
    </cfRule>
  </conditionalFormatting>
  <conditionalFormatting sqref="F25:G25">
    <cfRule type="expression" dxfId="17" priority="70" stopIfTrue="1">
      <formula>AND(($F$25=$J$24),($F$25&lt;&gt;""))</formula>
    </cfRule>
    <cfRule type="expression" priority="71" stopIfTrue="1">
      <formula>$F$23=$J$24</formula>
    </cfRule>
    <cfRule type="expression" dxfId="16" priority="72" stopIfTrue="1">
      <formula>AND(($G$24&lt;&gt;""),($F$25&lt;&gt;""))</formula>
    </cfRule>
  </conditionalFormatting>
  <conditionalFormatting sqref="J6:K6">
    <cfRule type="expression" dxfId="15" priority="73" stopIfTrue="1">
      <formula>AND(($J$6=$N$9),($J$6&lt;&gt;""))</formula>
    </cfRule>
    <cfRule type="expression" priority="74" stopIfTrue="1">
      <formula>$J$12=$N$9</formula>
    </cfRule>
    <cfRule type="expression" dxfId="14" priority="75" stopIfTrue="1">
      <formula>AND(($K$9&lt;&gt;""),($J$6&lt;&gt;""))</formula>
    </cfRule>
  </conditionalFormatting>
  <conditionalFormatting sqref="J12:K12">
    <cfRule type="expression" dxfId="13" priority="76" stopIfTrue="1">
      <formula>AND(($J$12=$N$9),($J$12&lt;&gt;""))</formula>
    </cfRule>
    <cfRule type="expression" priority="77" stopIfTrue="1">
      <formula>$J$6=$N$9</formula>
    </cfRule>
    <cfRule type="expression" dxfId="12" priority="78" stopIfTrue="1">
      <formula>AND(($K$9&lt;&gt;""),($J$12&lt;&gt;""))</formula>
    </cfRule>
  </conditionalFormatting>
  <conditionalFormatting sqref="J18:K18">
    <cfRule type="expression" dxfId="11" priority="79" stopIfTrue="1">
      <formula>AND(($J$18=$N$21),($J$18&lt;&gt;""))</formula>
    </cfRule>
    <cfRule type="expression" priority="80" stopIfTrue="1">
      <formula>$J$24=$N$21</formula>
    </cfRule>
    <cfRule type="expression" dxfId="10" priority="81" stopIfTrue="1">
      <formula>AND(($K$21&lt;&gt;""),($J$18&lt;&gt;""))</formula>
    </cfRule>
  </conditionalFormatting>
  <conditionalFormatting sqref="J24:K24">
    <cfRule type="expression" dxfId="9" priority="82" stopIfTrue="1">
      <formula>AND(($J$24=$N$21),($J$24&lt;&gt;""))</formula>
    </cfRule>
    <cfRule type="expression" priority="83" stopIfTrue="1">
      <formula>$J$18=$N$21</formula>
    </cfRule>
    <cfRule type="expression" dxfId="8" priority="84" stopIfTrue="1">
      <formula>AND(($K$21&lt;&gt;""),($J$24&lt;&gt;""))</formula>
    </cfRule>
  </conditionalFormatting>
  <conditionalFormatting sqref="N9:O9">
    <cfRule type="expression" dxfId="7" priority="85" stopIfTrue="1">
      <formula>AND(($N$9=$R$15),($N$9&lt;&gt;""))</formula>
    </cfRule>
    <cfRule type="expression" priority="86" stopIfTrue="1">
      <formula>$N$21=$R$15</formula>
    </cfRule>
    <cfRule type="expression" dxfId="6" priority="87" stopIfTrue="1">
      <formula>AND(($O$15&lt;&gt;""),($N$9&lt;&gt;""))</formula>
    </cfRule>
  </conditionalFormatting>
  <conditionalFormatting sqref="N21:O21">
    <cfRule type="expression" dxfId="5" priority="88" stopIfTrue="1">
      <formula>AND(($N$21=$R$15),($N$21&lt;&gt;""))</formula>
    </cfRule>
    <cfRule type="expression" priority="89" stopIfTrue="1">
      <formula>$N$9=$R$15</formula>
    </cfRule>
    <cfRule type="expression" dxfId="4" priority="90" stopIfTrue="1">
      <formula>AND(($O$15&lt;&gt;""),($N$21&lt;&gt;""))</formula>
    </cfRule>
  </conditionalFormatting>
  <conditionalFormatting sqref="D4:D5 D7:D8 D10:D11 D13:D14 D16:D17 D19:D20 D22:D23 D25:D26 H5 L24 H17 H19 H11 H13 L6 L12 L18 P9 H25 H23 H7 P21">
    <cfRule type="cellIs" dxfId="3" priority="91" stopIfTrue="1" operator="equal">
      <formula>"A"</formula>
    </cfRule>
  </conditionalFormatting>
  <dataValidations count="5">
    <dataValidation type="list" allowBlank="1" showInputMessage="1" showErrorMessage="1" sqref="H23 H17 H11 H5 H25 H19 H13 H7">
      <formula1>NB_Parties_8eme</formula1>
    </dataValidation>
    <dataValidation type="list" allowBlank="1" showInputMessage="1" showErrorMessage="1" sqref="L6 L18 L12 L24">
      <formula1>NB_Parties_Quart</formula1>
    </dataValidation>
    <dataValidation type="list" allowBlank="1" showInputMessage="1" showErrorMessage="1" sqref="P21 P9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  <dataValidation type="list" allowBlank="1" showInputMessage="1" showErrorMessage="1" sqref="D4:D5 D7:D8 D10:D11 D13:D14 D16:D17 D19:D20 D22:D23 D25:D26">
      <formula1>NB_Parties_16eme</formula1>
    </dataValidation>
  </dataValidations>
  <printOptions horizontalCentered="1" verticalCentered="1"/>
  <pageMargins left="0.67244094488188999" right="0.67244094488188999" top="1.35110236220472" bottom="1.05740157480315" header="0.31496062992126" footer="0.31496062992126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2007-2008
&amp;C&amp;"Book Antiqua,Italique"&amp;20Tableau Final B
(Tableau de 64 joueurs)&amp;R&amp;"Comic Sans MS,Gras"&amp;20LIGUE FFB
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C1:P65"/>
  <sheetViews>
    <sheetView showGridLines="0" workbookViewId="0">
      <selection activeCell="N46" sqref="N46"/>
    </sheetView>
  </sheetViews>
  <sheetFormatPr baseColWidth="10" defaultColWidth="11.42578125" defaultRowHeight="15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5.7109375" style="2" customWidth="1"/>
    <col min="11" max="11" width="10.4257812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3:16" s="48" customFormat="1" ht="16.5">
      <c r="C1" s="46" t="s">
        <v>27</v>
      </c>
      <c r="D1" s="47" t="s">
        <v>14</v>
      </c>
      <c r="E1" s="46" t="s">
        <v>17</v>
      </c>
      <c r="F1" s="46" t="s">
        <v>18</v>
      </c>
      <c r="G1" s="46" t="s">
        <v>19</v>
      </c>
      <c r="H1" s="46" t="s">
        <v>233</v>
      </c>
      <c r="I1" s="46" t="s">
        <v>234</v>
      </c>
      <c r="J1" s="46" t="s">
        <v>67</v>
      </c>
      <c r="K1" s="46" t="s">
        <v>68</v>
      </c>
      <c r="L1" s="46" t="s">
        <v>47</v>
      </c>
      <c r="P1" s="61"/>
    </row>
    <row r="2" spans="3:16" ht="16.5" customHeight="1">
      <c r="C2" s="3">
        <v>1</v>
      </c>
      <c r="D2" s="78" t="str">
        <f>'Final A'!R15</f>
        <v/>
      </c>
      <c r="E2" s="79"/>
      <c r="F2" s="80">
        <f>IF(ISNA(IF(LEFT(Division,2)="R1",VLOOKUP(E2,Points!$A$2:$D$68,2,FALSE),IF(LEFT(Division,2)="R2",VLOOKUP(E2,Points!$A$2:$D$68,3,FALSE),IF(LEFT(Division,2)="R3",VLOOKUP(E2,Points!$A$2:$D$68,4,FALSE),"DIV ???")))),0,IF(LEFT(Division,2)="R1",VLOOKUP(E2,Points!$A$2:$D$68,2,FALSE),IF(LEFT(Division,2)="R2",VLOOKUP(E2,Points!$A$2:$D$68,3,FALSE),IF(LEFT(Division,2)="R3",VLOOKUP(E2,Points!$A$2:$D$68,4,FALSE),"DIV ???"))))</f>
        <v>0</v>
      </c>
      <c r="G2" s="81" t="str">
        <f>IF(ISERROR(VLOOKUP(D2,'Final A'!$AG$4:$AJ$67,4,FALSE)),"",VLOOKUP(D2,'Final A'!$AG$4:$AJ$67,4,FALSE))</f>
        <v/>
      </c>
      <c r="H2" s="81"/>
      <c r="I2" s="81"/>
      <c r="J2" s="81" t="str">
        <f>IF(ISNA(VLOOKUP(D2,Inscrits!B:E,3,FALSE)),"",VLOOKUP(D2,Inscrits!B:E,3,FALSE))</f>
        <v/>
      </c>
      <c r="K2" s="81" t="str">
        <f>IF(ISNA(VLOOKUP(D2,Inscrits!B:E,4,FALSE)),"",VLOOKUP(D2,Inscrits!B:E,4,FALSE))</f>
        <v/>
      </c>
      <c r="L2" s="81" t="str">
        <f>IF(NB_JOUEURS_UP&gt;0,IF(LEN(Division)=2,"R"&amp;RIGHT(Division,1)-1&amp;"",IF(LEN(Division)=3,IF(RIGHT(LEFT(Division,2),1)="2","R1","R"&amp;RIGHT(LEFT(Division,2),1)-1&amp;""&amp;RIGHT(Division,1)&amp;""),IF(LEN(Division)=4,IF(RIGHT(LEFT(Division,2),1)="2","R1","R"&amp;RIGHT(LEFT(Division,2),1)-1&amp;""&amp;RIGHT(LEFT(Division,3),1)&amp;""),"?"))),Division)</f>
        <v>R1</v>
      </c>
      <c r="P2" s="62"/>
    </row>
    <row r="3" spans="3:16" ht="16.5" customHeight="1">
      <c r="C3" s="3">
        <v>2</v>
      </c>
      <c r="D3" s="78" t="str">
        <f>IF('Final A'!T22="A",'Final A'!R22,IF('Final A'!T8="A",'Final A'!R8,IF('Final A'!T8&lt;'Final A'!T22,'Final A'!R8,'Final A'!R22)))</f>
        <v/>
      </c>
      <c r="E3" s="79"/>
      <c r="F3" s="80">
        <f>IF(ISNA(IF(LEFT(Division,2)="R1",VLOOKUP(E3,Points!$A$2:$D$68,2,FALSE),IF(LEFT(Division,2)="R2",VLOOKUP(E3,Points!$A$2:$D$68,3,FALSE),IF(LEFT(Division,2)="R3",VLOOKUP(E3,Points!$A$2:$D$68,4,FALSE),"DIV ???")))),0,IF(LEFT(Division,2)="R1",VLOOKUP(E3,Points!$A$2:$D$68,2,FALSE),IF(LEFT(Division,2)="R2",VLOOKUP(E3,Points!$A$2:$D$68,3,FALSE),IF(LEFT(Division,2)="R3",VLOOKUP(E3,Points!$A$2:$D$68,4,FALSE),"DIV ???"))))</f>
        <v>0</v>
      </c>
      <c r="G3" s="81" t="str">
        <f>IF(ISERROR(VLOOKUP(D3,'Final A'!$AG$4:$AJ$67,4,FALSE)),"",VLOOKUP(D3,'Final A'!$AG$4:$AJ$67,4,FALSE))</f>
        <v/>
      </c>
      <c r="H3" s="81"/>
      <c r="I3" s="81"/>
      <c r="J3" s="81" t="str">
        <f>IF(ISNA(VLOOKUP(D3,Inscrits!B:E,3,FALSE)),"",VLOOKUP(D3,Inscrits!B:E,3,FALSE))</f>
        <v/>
      </c>
      <c r="K3" s="81" t="str">
        <f>IF(ISNA(VLOOKUP(D3,Inscrits!B:E,4,FALSE)),"",VLOOKUP(D3,Inscrits!B:E,4,FALSE))</f>
        <v/>
      </c>
      <c r="L3" s="81" t="str">
        <f>IF(NB_JOUEURS_UP&gt;1,IF(LEN(Division)=2,"R"&amp;RIGHT(Division,1)-1&amp;"",IF(LEN(Division)=3,IF(RIGHT(LEFT(Division,2),1)="2","R1","R"&amp;RIGHT(LEFT(Division,2),1)-1&amp;""&amp;RIGHT(Division,1)&amp;""),IF(LEN(Division)=4,IF(RIGHT(LEFT(Division,2),1)="2","R1","R"&amp;RIGHT(LEFT(Division,2),1)-1&amp;""&amp;RIGHT(LEFT(Division,3),1)&amp;""),"?"))),Division)</f>
        <v>R1</v>
      </c>
      <c r="P3" s="62"/>
    </row>
    <row r="4" spans="3:16" ht="16.5" customHeight="1">
      <c r="C4" s="3">
        <v>3</v>
      </c>
      <c r="D4" s="78" t="str">
        <f>IF('Final A'!P21="A",'Final A'!N21,IF('Final A'!P9="A",'Final A'!N9,IF('Final A'!P9&lt;'Final A'!P21,'Final A'!N9,'Final A'!N21)))</f>
        <v/>
      </c>
      <c r="E4" s="79"/>
      <c r="F4" s="80">
        <f>IF(ISNA(IF(LEFT(Division,2)="R1",VLOOKUP(E4,Points!$A$2:$D$68,2,FALSE),IF(LEFT(Division,2)="R2",VLOOKUP(E4,Points!$A$2:$D$68,3,FALSE),IF(LEFT(Division,2)="R3",VLOOKUP(E4,Points!$A$2:$D$68,4,FALSE),"DIV ???")))),0,IF(LEFT(Division,2)="R1",VLOOKUP(E4,Points!$A$2:$D$68,2,FALSE),IF(LEFT(Division,2)="R2",VLOOKUP(E4,Points!$A$2:$D$68,3,FALSE),IF(LEFT(Division,2)="R3",VLOOKUP(E4,Points!$A$2:$D$68,4,FALSE),"DIV ???"))))</f>
        <v>0</v>
      </c>
      <c r="G4" s="81" t="str">
        <f>IF(ISERROR(VLOOKUP(D4,'Final A'!$AG$4:$AJ$67,4,FALSE)),"",VLOOKUP(D4,'Final A'!$AG$4:$AJ$67,4,FALSE))</f>
        <v/>
      </c>
      <c r="H4" s="81"/>
      <c r="I4" s="81"/>
      <c r="J4" s="81" t="str">
        <f>IF(ISNA(VLOOKUP(D4,Inscrits!B:E,3,FALSE)),"",VLOOKUP(D4,Inscrits!B:E,3,FALSE))</f>
        <v/>
      </c>
      <c r="K4" s="81" t="str">
        <f>IF(ISNA(VLOOKUP(D4,Inscrits!B:E,4,FALSE)),"",VLOOKUP(D4,Inscrits!B:E,4,FALSE))</f>
        <v/>
      </c>
      <c r="L4" s="81" t="str">
        <f>IF(NB_JOUEURS_UP&gt;2,IF(LEN(Division)=2,"R"&amp;RIGHT(Division,1)-1&amp;"",IF(LEN(Division)=3,IF(RIGHT(LEFT(Division,2),1)="2","R1","R"&amp;RIGHT(LEFT(Division,2),1)-1&amp;""&amp;RIGHT(Division,1)&amp;""),IF(LEN(Division)=4,IF(RIGHT(LEFT(Division,2),1)="2","R1","R"&amp;RIGHT(LEFT(Division,2),1)-1&amp;""&amp;RIGHT(LEFT(Division,3),1)&amp;""),"?"))),Division)</f>
        <v>R1</v>
      </c>
      <c r="P4" s="62"/>
    </row>
    <row r="5" spans="3:16" ht="16.5" customHeight="1">
      <c r="C5" s="3">
        <v>4</v>
      </c>
      <c r="D5" s="78" t="str">
        <f>IF('Final B'!P21="A",'Final B'!N21,IF('Final B'!P9="A",'Final B'!N9,IF('Final B'!P9&lt;'Final B'!P21,'Final B'!N9,'Final B'!N21)))</f>
        <v/>
      </c>
      <c r="E5" s="79"/>
      <c r="F5" s="80">
        <f>IF(ISNA(IF(LEFT(Division,2)="R1",VLOOKUP(E5,Points!$A$2:$D$68,2,FALSE),IF(LEFT(Division,2)="R2",VLOOKUP(E5,Points!$A$2:$D$68,3,FALSE),IF(LEFT(Division,2)="R3",VLOOKUP(E5,Points!$A$2:$D$68,4,FALSE),"DIV ???")))),0,IF(LEFT(Division,2)="R1",VLOOKUP(E5,Points!$A$2:$D$68,2,FALSE),IF(LEFT(Division,2)="R2",VLOOKUP(E5,Points!$A$2:$D$68,3,FALSE),IF(LEFT(Division,2)="R3",VLOOKUP(E5,Points!$A$2:$D$68,4,FALSE),"DIV ???"))))</f>
        <v>0</v>
      </c>
      <c r="G5" s="81" t="str">
        <f>IF(ISERROR(VLOOKUP(D5,'Final A'!$AG$4:$AJ$67,4,FALSE)),"",VLOOKUP(D5,'Final A'!$AG$4:$AJ$67,4,FALSE))</f>
        <v/>
      </c>
      <c r="H5" s="81"/>
      <c r="I5" s="81"/>
      <c r="J5" s="81" t="str">
        <f>IF(ISNA(VLOOKUP(D5,Inscrits!B:E,3,FALSE)),"",VLOOKUP(D5,Inscrits!B:E,3,FALSE))</f>
        <v/>
      </c>
      <c r="K5" s="81" t="str">
        <f>IF(ISNA(VLOOKUP(D5,Inscrits!B:E,4,FALSE)),"",VLOOKUP(D5,Inscrits!B:E,4,FALSE))</f>
        <v/>
      </c>
      <c r="L5" s="81" t="str">
        <f>IF(NB_JOUEURS_UP&gt;3,IF(LEN(Division)=2,"R"&amp;RIGHT(Division,1)-1&amp;"",IF(LEN(Division)=3,IF(RIGHT(LEFT(Division,2),1)="2","R1","R"&amp;RIGHT(LEFT(Division,2),1)-1&amp;""&amp;RIGHT(Division,1)&amp;""),IF(LEN(Division)=4,IF(RIGHT(LEFT(Division,2),1)="2","R1","R"&amp;RIGHT(LEFT(Division,2),1)-1&amp;""&amp;RIGHT(LEFT(Division,3),1)&amp;""),"?"))),Division)</f>
        <v>R1</v>
      </c>
    </row>
    <row r="6" spans="3:16" ht="16.5" customHeight="1">
      <c r="C6" s="3">
        <v>5</v>
      </c>
      <c r="D6" s="78" t="str">
        <f>IF('Final A'!L12="A",'Final A'!J12,IF('Final A'!L6="A",'Final A'!J6,IF('Final A'!L6&lt;'Final A'!L12,'Final A'!J6,'Final A'!J12)))</f>
        <v/>
      </c>
      <c r="E6" s="79"/>
      <c r="F6" s="80">
        <f>IF(ISNA(IF(LEFT(Division,2)="R1",VLOOKUP(E6,Points!$A$2:$D$68,2,FALSE),IF(LEFT(Division,2)="R2",VLOOKUP(E6,Points!$A$2:$D$68,3,FALSE),IF(LEFT(Division,2)="R3",VLOOKUP(E6,Points!$A$2:$D$68,4,FALSE),"DIV ???")))),0,IF(LEFT(Division,2)="R1",VLOOKUP(E6,Points!$A$2:$D$68,2,FALSE),IF(LEFT(Division,2)="R2",VLOOKUP(E6,Points!$A$2:$D$68,3,FALSE),IF(LEFT(Division,2)="R3",VLOOKUP(E6,Points!$A$2:$D$68,4,FALSE),"DIV ???"))))</f>
        <v>0</v>
      </c>
      <c r="G6" s="81" t="str">
        <f>IF(ISERROR(VLOOKUP(D6,'Final A'!$AG$4:$AJ$67,4,FALSE)),"",VLOOKUP(D6,'Final A'!$AG$4:$AJ$67,4,FALSE))</f>
        <v/>
      </c>
      <c r="H6" s="81"/>
      <c r="I6" s="81"/>
      <c r="J6" s="81" t="str">
        <f>IF(ISNA(VLOOKUP(D6,Inscrits!B:E,3,FALSE)),"",VLOOKUP(D6,Inscrits!B:E,3,FALSE))</f>
        <v/>
      </c>
      <c r="K6" s="81" t="str">
        <f>IF(ISNA(VLOOKUP(D6,Inscrits!B:E,4,FALSE)),"",VLOOKUP(D6,Inscrits!B:E,4,FALSE))</f>
        <v/>
      </c>
      <c r="L6" s="81" t="str">
        <f>IF(NB_JOUEURS_UP&gt;4,IF(LEN(Division)=2,"R"&amp;RIGHT(Division,1)-1&amp;"",IF(LEN(Division)=3,IF(RIGHT(LEFT(Division,2),1)="2","R1","R"&amp;RIGHT(LEFT(Division,2),1)-1&amp;""&amp;RIGHT(Division,1)&amp;""),IF(LEN(Division)=4,IF(RIGHT(LEFT(Division,2),1)="2","R1","R"&amp;RIGHT(LEFT(Division,2),1)-1&amp;""&amp;RIGHT(LEFT(Division,3),1)&amp;""),"?"))),Division)</f>
        <v>R1</v>
      </c>
    </row>
    <row r="7" spans="3:16" ht="16.5" customHeight="1">
      <c r="C7" s="3">
        <v>6</v>
      </c>
      <c r="D7" s="78" t="str">
        <f>IF('Final A'!L24="A",'Final A'!J24,IF('Final A'!L18="A",'Final A'!J18,IF('Final A'!L18&lt;'Final A'!L24,'Final A'!J18,'Final A'!J24)))</f>
        <v/>
      </c>
      <c r="E7" s="79"/>
      <c r="F7" s="80">
        <f>IF(ISNA(IF(LEFT(Division,2)="R1",VLOOKUP(E7,Points!$A$2:$D$68,2,FALSE),IF(LEFT(Division,2)="R2",VLOOKUP(E7,Points!$A$2:$D$68,3,FALSE),IF(LEFT(Division,2)="R3",VLOOKUP(E7,Points!$A$2:$D$68,4,FALSE),"DIV ???")))),0,IF(LEFT(Division,2)="R1",VLOOKUP(E7,Points!$A$2:$D$68,2,FALSE),IF(LEFT(Division,2)="R2",VLOOKUP(E7,Points!$A$2:$D$68,3,FALSE),IF(LEFT(Division,2)="R3",VLOOKUP(E7,Points!$A$2:$D$68,4,FALSE),"DIV ???"))))</f>
        <v>0</v>
      </c>
      <c r="G7" s="81" t="str">
        <f>IF(ISERROR(VLOOKUP(D7,'Final A'!$AG$4:$AJ$67,4,FALSE)),"",VLOOKUP(D7,'Final A'!$AG$4:$AJ$67,4,FALSE))</f>
        <v/>
      </c>
      <c r="H7" s="81"/>
      <c r="I7" s="81"/>
      <c r="J7" s="81" t="str">
        <f>IF(ISNA(VLOOKUP(D7,Inscrits!B:E,3,FALSE)),"",VLOOKUP(D7,Inscrits!B:E,3,FALSE))</f>
        <v/>
      </c>
      <c r="K7" s="81" t="str">
        <f>IF(ISNA(VLOOKUP(D7,Inscrits!B:E,4,FALSE)),"",VLOOKUP(D7,Inscrits!B:E,4,FALSE))</f>
        <v/>
      </c>
      <c r="L7" s="81" t="str">
        <f>IF(NB_JOUEURS_UP&gt;5,IF(LEN(Division)=2,"R"&amp;RIGHT(Division,1)-1&amp;"",IF(LEN(Division)=3,IF(RIGHT(LEFT(Division,2),1)="2","R1","R"&amp;RIGHT(LEFT(Division,2),1)-1&amp;""&amp;RIGHT(Division,1)&amp;""),IF(LEN(Division)=4,IF(RIGHT(LEFT(Division,2),1)="2","R1","R"&amp;RIGHT(LEFT(Division,2),1)-1&amp;""&amp;RIGHT(LEFT(Division,3),1)&amp;""),"?"))),Division)</f>
        <v>R1</v>
      </c>
    </row>
    <row r="8" spans="3:16" ht="16.5" customHeight="1">
      <c r="C8" s="3">
        <v>7</v>
      </c>
      <c r="D8" s="78" t="str">
        <f>IF('Final B'!L12="A",'Final B'!J12,IF('Final B'!L6="A",'Final B'!J6,IF('Final B'!L6&lt;'Final B'!L12,'Final B'!J6,'Final B'!J12)))</f>
        <v/>
      </c>
      <c r="E8" s="79"/>
      <c r="F8" s="80">
        <f>IF(ISNA(IF(LEFT(Division,2)="R1",VLOOKUP(E8,Points!$A$2:$D$68,2,FALSE),IF(LEFT(Division,2)="R2",VLOOKUP(E8,Points!$A$2:$D$68,3,FALSE),IF(LEFT(Division,2)="R3",VLOOKUP(E8,Points!$A$2:$D$68,4,FALSE),"DIV ???")))),0,IF(LEFT(Division,2)="R1",VLOOKUP(E8,Points!$A$2:$D$68,2,FALSE),IF(LEFT(Division,2)="R2",VLOOKUP(E8,Points!$A$2:$D$68,3,FALSE),IF(LEFT(Division,2)="R3",VLOOKUP(E8,Points!$A$2:$D$68,4,FALSE),"DIV ???"))))</f>
        <v>0</v>
      </c>
      <c r="G8" s="81" t="str">
        <f>IF(ISERROR(VLOOKUP(D8,'Final A'!$AG$4:$AJ$67,4,FALSE)),"",VLOOKUP(D8,'Final A'!$AG$4:$AJ$67,4,FALSE))</f>
        <v/>
      </c>
      <c r="H8" s="81"/>
      <c r="I8" s="81"/>
      <c r="J8" s="81" t="str">
        <f>IF(ISNA(VLOOKUP(D8,Inscrits!B:E,3,FALSE)),"",VLOOKUP(D8,Inscrits!B:E,3,FALSE))</f>
        <v/>
      </c>
      <c r="K8" s="81" t="str">
        <f>IF(ISNA(VLOOKUP(D8,Inscrits!B:E,4,FALSE)),"",VLOOKUP(D8,Inscrits!B:E,4,FALSE))</f>
        <v/>
      </c>
      <c r="L8" s="81" t="str">
        <f>IF(NB_JOUEURS_UP&gt;6,IF(LEN(Division)=2,"R"&amp;RIGHT(Division,1)-1&amp;"",IF(LEN(Division)=3,IF(RIGHT(LEFT(Division,2),1)="2","R1","R"&amp;RIGHT(LEFT(Division,2),1)-1&amp;""&amp;RIGHT(Division,1)&amp;""),IF(LEN(Division)=4,IF(RIGHT(LEFT(Division,2),1)="2","R1","R"&amp;RIGHT(LEFT(Division,2),1)-1&amp;""&amp;RIGHT(LEFT(Division,3),1)&amp;""),"?"))),Division)</f>
        <v>R1</v>
      </c>
    </row>
    <row r="9" spans="3:16" ht="16.5" customHeight="1">
      <c r="C9" s="3">
        <v>8</v>
      </c>
      <c r="D9" s="78" t="str">
        <f>IF('Final B'!L24="A",'Final B'!J24,IF('Final B'!L18="A",'Final B'!J18,IF('Final B'!L18&lt;'Final B'!L24,'Final B'!J18,'Final B'!J24)))</f>
        <v/>
      </c>
      <c r="E9" s="79"/>
      <c r="F9" s="80">
        <f>IF(ISNA(IF(LEFT(Division,2)="R1",VLOOKUP(E9,Points!$A$2:$D$68,2,FALSE),IF(LEFT(Division,2)="R2",VLOOKUP(E9,Points!$A$2:$D$68,3,FALSE),IF(LEFT(Division,2)="R3",VLOOKUP(E9,Points!$A$2:$D$68,4,FALSE),"DIV ???")))),0,IF(LEFT(Division,2)="R1",VLOOKUP(E9,Points!$A$2:$D$68,2,FALSE),IF(LEFT(Division,2)="R2",VLOOKUP(E9,Points!$A$2:$D$68,3,FALSE),IF(LEFT(Division,2)="R3",VLOOKUP(E9,Points!$A$2:$D$68,4,FALSE),"DIV ???"))))</f>
        <v>0</v>
      </c>
      <c r="G9" s="81" t="str">
        <f>IF(ISERROR(VLOOKUP(D9,'Final A'!$AG$4:$AJ$67,4,FALSE)),"",VLOOKUP(D9,'Final A'!$AG$4:$AJ$67,4,FALSE))</f>
        <v/>
      </c>
      <c r="H9" s="81"/>
      <c r="I9" s="81"/>
      <c r="J9" s="81" t="str">
        <f>IF(ISNA(VLOOKUP(D9,Inscrits!B:E,3,FALSE)),"",VLOOKUP(D9,Inscrits!B:E,3,FALSE))</f>
        <v/>
      </c>
      <c r="K9" s="81" t="str">
        <f>IF(ISNA(VLOOKUP(D9,Inscrits!B:E,4,FALSE)),"",VLOOKUP(D9,Inscrits!B:E,4,FALSE))</f>
        <v/>
      </c>
      <c r="L9" s="81" t="str">
        <f>IF(NB_JOUEURS_UP&gt;7,IF(LEN(Division)=2,"R"&amp;RIGHT(Division,1)-1&amp;"",IF(LEN(Division)=3,IF(RIGHT(LEFT(Division,2),1)="2","R1","R"&amp;RIGHT(LEFT(Division,2),1)-1&amp;""&amp;RIGHT(Division,1)&amp;""),IF(LEN(Division)=4,IF(RIGHT(LEFT(Division,2),1)="2","R1","R"&amp;RIGHT(LEFT(Division,2),1)-1&amp;""&amp;RIGHT(LEFT(Division,3),1)&amp;""),"?"))),Division)</f>
        <v>R1</v>
      </c>
    </row>
    <row r="10" spans="3:16" ht="16.5" customHeight="1">
      <c r="C10" s="3">
        <v>9</v>
      </c>
      <c r="D10" s="78" t="str">
        <f>IF('Final A'!H7="A",'Final A'!F7,IF('Final A'!H5="A",'Final A'!F5,IF('Final A'!H5&lt;'Final A'!H7,'Final A'!F5,'Final A'!F7)))</f>
        <v/>
      </c>
      <c r="E10" s="79"/>
      <c r="F10" s="80">
        <f>IF(ISNA(IF(LEFT(Division,2)="R1",VLOOKUP(E10,Points!$A$2:$D$68,2,FALSE),IF(LEFT(Division,2)="R2",VLOOKUP(E10,Points!$A$2:$D$68,3,FALSE),IF(LEFT(Division,2)="R3",VLOOKUP(E10,Points!$A$2:$D$68,4,FALSE),"DIV ???")))),0,IF(LEFT(Division,2)="R1",VLOOKUP(E10,Points!$A$2:$D$68,2,FALSE),IF(LEFT(Division,2)="R2",VLOOKUP(E10,Points!$A$2:$D$68,3,FALSE),IF(LEFT(Division,2)="R3",VLOOKUP(E10,Points!$A$2:$D$68,4,FALSE),"DIV ???"))))</f>
        <v>0</v>
      </c>
      <c r="G10" s="81" t="str">
        <f>IF(ISERROR(VLOOKUP(D10,'Final A'!$AG$4:$AJ$67,4,FALSE)),"",VLOOKUP(D10,'Final A'!$AG$4:$AJ$67,4,FALSE))</f>
        <v/>
      </c>
      <c r="H10" s="81"/>
      <c r="I10" s="81"/>
      <c r="J10" s="81" t="str">
        <f>IF(ISNA(VLOOKUP(D10,Inscrits!B:E,3,FALSE)),"",VLOOKUP(D10,Inscrits!B:E,3,FALSE))</f>
        <v/>
      </c>
      <c r="K10" s="81" t="str">
        <f>IF(ISNA(VLOOKUP(D10,Inscrits!B:E,4,FALSE)),"",VLOOKUP(D10,Inscrits!B:E,4,FALSE))</f>
        <v/>
      </c>
      <c r="L10" s="81" t="str">
        <f>Division</f>
        <v>R1</v>
      </c>
    </row>
    <row r="11" spans="3:16" ht="16.5" customHeight="1">
      <c r="C11" s="3">
        <v>10</v>
      </c>
      <c r="D11" s="78" t="str">
        <f>IF('Final A'!H13="A",'Final A'!F13,IF('Final A'!H11="A",'Final A'!F11,IF('Final A'!H11&lt;'Final A'!H13,'Final A'!F11,'Final A'!F13)))</f>
        <v/>
      </c>
      <c r="E11" s="79"/>
      <c r="F11" s="80">
        <f>IF(ISNA(IF(LEFT(Division,2)="R1",VLOOKUP(E11,Points!$A$2:$D$68,2,FALSE),IF(LEFT(Division,2)="R2",VLOOKUP(E11,Points!$A$2:$D$68,3,FALSE),IF(LEFT(Division,2)="R3",VLOOKUP(E11,Points!$A$2:$D$68,4,FALSE),"DIV ???")))),0,IF(LEFT(Division,2)="R1",VLOOKUP(E11,Points!$A$2:$D$68,2,FALSE),IF(LEFT(Division,2)="R2",VLOOKUP(E11,Points!$A$2:$D$68,3,FALSE),IF(LEFT(Division,2)="R3",VLOOKUP(E11,Points!$A$2:$D$68,4,FALSE),"DIV ???"))))</f>
        <v>0</v>
      </c>
      <c r="G11" s="81" t="str">
        <f>IF(ISERROR(VLOOKUP(D11,'Final A'!$AG$4:$AJ$67,4,FALSE)),"",VLOOKUP(D11,'Final A'!$AG$4:$AJ$67,4,FALSE))</f>
        <v/>
      </c>
      <c r="H11" s="81"/>
      <c r="I11" s="81"/>
      <c r="J11" s="81" t="str">
        <f>IF(ISNA(VLOOKUP(D11,Inscrits!B:E,3,FALSE)),"",VLOOKUP(D11,Inscrits!B:E,3,FALSE))</f>
        <v/>
      </c>
      <c r="K11" s="81" t="str">
        <f>IF(ISNA(VLOOKUP(D11,Inscrits!B:E,4,FALSE)),"",VLOOKUP(D11,Inscrits!B:E,4,FALSE))</f>
        <v/>
      </c>
      <c r="L11" s="81" t="str">
        <f t="shared" ref="L11:L65" si="0">Division</f>
        <v>R1</v>
      </c>
    </row>
    <row r="12" spans="3:16" ht="16.5" customHeight="1">
      <c r="C12" s="3">
        <v>11</v>
      </c>
      <c r="D12" s="78" t="str">
        <f>IF('Final A'!H19="A",'Final A'!F19,IF('Final A'!H17="A",'Final A'!F17,IF('Final A'!H17&lt;'Final A'!H19,'Final A'!F17,'Final A'!F19)))</f>
        <v/>
      </c>
      <c r="E12" s="79"/>
      <c r="F12" s="80">
        <f>IF(ISNA(IF(LEFT(Division,2)="R1",VLOOKUP(E12,Points!$A$2:$D$68,2,FALSE),IF(LEFT(Division,2)="R2",VLOOKUP(E12,Points!$A$2:$D$68,3,FALSE),IF(LEFT(Division,2)="R3",VLOOKUP(E12,Points!$A$2:$D$68,4,FALSE),"DIV ???")))),0,IF(LEFT(Division,2)="R1",VLOOKUP(E12,Points!$A$2:$D$68,2,FALSE),IF(LEFT(Division,2)="R2",VLOOKUP(E12,Points!$A$2:$D$68,3,FALSE),IF(LEFT(Division,2)="R3",VLOOKUP(E12,Points!$A$2:$D$68,4,FALSE),"DIV ???"))))</f>
        <v>0</v>
      </c>
      <c r="G12" s="81" t="str">
        <f>IF(ISERROR(VLOOKUP(D12,'Final A'!$AG$4:$AJ$67,4,FALSE)),"",VLOOKUP(D12,'Final A'!$AG$4:$AJ$67,4,FALSE))</f>
        <v/>
      </c>
      <c r="H12" s="81"/>
      <c r="I12" s="81"/>
      <c r="J12" s="81" t="str">
        <f>IF(ISNA(VLOOKUP(D12,Inscrits!B:E,3,FALSE)),"",VLOOKUP(D12,Inscrits!B:E,3,FALSE))</f>
        <v/>
      </c>
      <c r="K12" s="81" t="str">
        <f>IF(ISNA(VLOOKUP(D12,Inscrits!B:E,4,FALSE)),"",VLOOKUP(D12,Inscrits!B:E,4,FALSE))</f>
        <v/>
      </c>
      <c r="L12" s="81" t="str">
        <f t="shared" si="0"/>
        <v>R1</v>
      </c>
    </row>
    <row r="13" spans="3:16" ht="16.5" customHeight="1">
      <c r="C13" s="3">
        <v>12</v>
      </c>
      <c r="D13" s="78" t="str">
        <f>IF('Final A'!H25="A",'Final A'!F25,IF('Final A'!H23="A",'Final A'!F23,IF('Final A'!H23&lt;'Final A'!H25,'Final A'!F23,'Final A'!F25)))</f>
        <v/>
      </c>
      <c r="E13" s="79"/>
      <c r="F13" s="80">
        <f>IF(ISNA(IF(LEFT(Division,2)="R1",VLOOKUP(E13,Points!$A$2:$D$68,2,FALSE),IF(LEFT(Division,2)="R2",VLOOKUP(E13,Points!$A$2:$D$68,3,FALSE),IF(LEFT(Division,2)="R3",VLOOKUP(E13,Points!$A$2:$D$68,4,FALSE),"DIV ???")))),0,IF(LEFT(Division,2)="R1",VLOOKUP(E13,Points!$A$2:$D$68,2,FALSE),IF(LEFT(Division,2)="R2",VLOOKUP(E13,Points!$A$2:$D$68,3,FALSE),IF(LEFT(Division,2)="R3",VLOOKUP(E13,Points!$A$2:$D$68,4,FALSE),"DIV ???"))))</f>
        <v>0</v>
      </c>
      <c r="G13" s="81" t="str">
        <f>IF(ISERROR(VLOOKUP(D13,'Final A'!$AG$4:$AJ$67,4,FALSE)),"",VLOOKUP(D13,'Final A'!$AG$4:$AJ$67,4,FALSE))</f>
        <v/>
      </c>
      <c r="H13" s="81"/>
      <c r="I13" s="81"/>
      <c r="J13" s="81" t="str">
        <f>IF(ISNA(VLOOKUP(D13,Inscrits!B:E,3,FALSE)),"",VLOOKUP(D13,Inscrits!B:E,3,FALSE))</f>
        <v/>
      </c>
      <c r="K13" s="81" t="str">
        <f>IF(ISNA(VLOOKUP(D13,Inscrits!B:E,4,FALSE)),"",VLOOKUP(D13,Inscrits!B:E,4,FALSE))</f>
        <v/>
      </c>
      <c r="L13" s="81" t="str">
        <f t="shared" si="0"/>
        <v>R1</v>
      </c>
    </row>
    <row r="14" spans="3:16" ht="16.5" customHeight="1">
      <c r="C14" s="3">
        <v>13</v>
      </c>
      <c r="D14" s="78" t="str">
        <f>IF('Final B'!H7="A",'Final B'!F7,IF('Final B'!H5="A",'Final B'!F5,IF('Final B'!H5&lt;'Final B'!H7,'Final B'!F5,'Final B'!F7)))</f>
        <v/>
      </c>
      <c r="E14" s="79"/>
      <c r="F14" s="80">
        <f>IF(ISNA(IF(LEFT(Division,2)="R1",VLOOKUP(E14,Points!$A$2:$D$68,2,FALSE),IF(LEFT(Division,2)="R2",VLOOKUP(E14,Points!$A$2:$D$68,3,FALSE),IF(LEFT(Division,2)="R3",VLOOKUP(E14,Points!$A$2:$D$68,4,FALSE),"DIV ???")))),0,IF(LEFT(Division,2)="R1",VLOOKUP(E14,Points!$A$2:$D$68,2,FALSE),IF(LEFT(Division,2)="R2",VLOOKUP(E14,Points!$A$2:$D$68,3,FALSE),IF(LEFT(Division,2)="R3",VLOOKUP(E14,Points!$A$2:$D$68,4,FALSE),"DIV ???"))))</f>
        <v>0</v>
      </c>
      <c r="G14" s="81" t="str">
        <f>IF(ISERROR(VLOOKUP(D14,'Final A'!$AG$4:$AJ$67,4,FALSE)),"",VLOOKUP(D14,'Final A'!$AG$4:$AJ$67,4,FALSE))</f>
        <v/>
      </c>
      <c r="H14" s="81"/>
      <c r="I14" s="81"/>
      <c r="J14" s="81" t="str">
        <f>IF(ISNA(VLOOKUP(D14,Inscrits!B:E,3,FALSE)),"",VLOOKUP(D14,Inscrits!B:E,3,FALSE))</f>
        <v/>
      </c>
      <c r="K14" s="81" t="str">
        <f>IF(ISNA(VLOOKUP(D14,Inscrits!B:E,4,FALSE)),"",VLOOKUP(D14,Inscrits!B:E,4,FALSE))</f>
        <v/>
      </c>
      <c r="L14" s="81" t="str">
        <f t="shared" si="0"/>
        <v>R1</v>
      </c>
    </row>
    <row r="15" spans="3:16" ht="16.5" customHeight="1">
      <c r="C15" s="3">
        <v>14</v>
      </c>
      <c r="D15" s="78" t="str">
        <f>IF('Final B'!H13="A",'Final B'!F13,IF('Final B'!H11="A",'Final B'!F11,IF('Final B'!H11&lt;'Final B'!H13,'Final B'!F11,'Final B'!F13)))</f>
        <v/>
      </c>
      <c r="E15" s="79"/>
      <c r="F15" s="80">
        <f>IF(ISNA(IF(LEFT(Division,2)="R1",VLOOKUP(E15,Points!$A$2:$D$68,2,FALSE),IF(LEFT(Division,2)="R2",VLOOKUP(E15,Points!$A$2:$D$68,3,FALSE),IF(LEFT(Division,2)="R3",VLOOKUP(E15,Points!$A$2:$D$68,4,FALSE),"DIV ???")))),0,IF(LEFT(Division,2)="R1",VLOOKUP(E15,Points!$A$2:$D$68,2,FALSE),IF(LEFT(Division,2)="R2",VLOOKUP(E15,Points!$A$2:$D$68,3,FALSE),IF(LEFT(Division,2)="R3",VLOOKUP(E15,Points!$A$2:$D$68,4,FALSE),"DIV ???"))))</f>
        <v>0</v>
      </c>
      <c r="G15" s="81" t="str">
        <f>IF(ISERROR(VLOOKUP(D15,'Final A'!$AG$4:$AJ$67,4,FALSE)),"",VLOOKUP(D15,'Final A'!$AG$4:$AJ$67,4,FALSE))</f>
        <v/>
      </c>
      <c r="H15" s="81"/>
      <c r="I15" s="81"/>
      <c r="J15" s="81" t="str">
        <f>IF(ISNA(VLOOKUP(D15,Inscrits!B:E,3,FALSE)),"",VLOOKUP(D15,Inscrits!B:E,3,FALSE))</f>
        <v/>
      </c>
      <c r="K15" s="81" t="str">
        <f>IF(ISNA(VLOOKUP(D15,Inscrits!B:E,4,FALSE)),"",VLOOKUP(D15,Inscrits!B:E,4,FALSE))</f>
        <v/>
      </c>
      <c r="L15" s="81" t="str">
        <f t="shared" si="0"/>
        <v>R1</v>
      </c>
    </row>
    <row r="16" spans="3:16" ht="16.5" customHeight="1">
      <c r="C16" s="3">
        <v>15</v>
      </c>
      <c r="D16" s="78" t="str">
        <f>IF('Final B'!H19="A",'Final B'!F19,IF('Final B'!H17="A",'Final B'!F17,IF('Final B'!H17&lt;'Final B'!H19,'Final B'!F17,'Final B'!F19)))</f>
        <v/>
      </c>
      <c r="E16" s="79"/>
      <c r="F16" s="80">
        <f>IF(ISNA(IF(LEFT(Division,2)="R1",VLOOKUP(E16,Points!$A$2:$D$68,2,FALSE),IF(LEFT(Division,2)="R2",VLOOKUP(E16,Points!$A$2:$D$68,3,FALSE),IF(LEFT(Division,2)="R3",VLOOKUP(E16,Points!$A$2:$D$68,4,FALSE),"DIV ???")))),0,IF(LEFT(Division,2)="R1",VLOOKUP(E16,Points!$A$2:$D$68,2,FALSE),IF(LEFT(Division,2)="R2",VLOOKUP(E16,Points!$A$2:$D$68,3,FALSE),IF(LEFT(Division,2)="R3",VLOOKUP(E16,Points!$A$2:$D$68,4,FALSE),"DIV ???"))))</f>
        <v>0</v>
      </c>
      <c r="G16" s="81" t="str">
        <f>IF(ISERROR(VLOOKUP(D16,'Final A'!$AG$4:$AJ$67,4,FALSE)),"",VLOOKUP(D16,'Final A'!$AG$4:$AJ$67,4,FALSE))</f>
        <v/>
      </c>
      <c r="H16" s="81"/>
      <c r="I16" s="81"/>
      <c r="J16" s="81" t="str">
        <f>IF(ISNA(VLOOKUP(D16,Inscrits!B:E,3,FALSE)),"",VLOOKUP(D16,Inscrits!B:E,3,FALSE))</f>
        <v/>
      </c>
      <c r="K16" s="81" t="str">
        <f>IF(ISNA(VLOOKUP(D16,Inscrits!B:E,4,FALSE)),"",VLOOKUP(D16,Inscrits!B:E,4,FALSE))</f>
        <v/>
      </c>
      <c r="L16" s="81" t="str">
        <f t="shared" si="0"/>
        <v>R1</v>
      </c>
    </row>
    <row r="17" spans="3:12" ht="16.5" customHeight="1">
      <c r="C17" s="3">
        <v>16</v>
      </c>
      <c r="D17" s="78" t="str">
        <f>IF('Final B'!H25="A",'Final B'!F25,IF('Final B'!H23="A",'Final B'!F23,IF('Final B'!H23&lt;'Final B'!H25,'Final B'!F23,'Final B'!F25)))</f>
        <v/>
      </c>
      <c r="E17" s="79"/>
      <c r="F17" s="80">
        <f>IF(ISNA(IF(LEFT(Division,2)="R1",VLOOKUP(E17,Points!$A$2:$D$68,2,FALSE),IF(LEFT(Division,2)="R2",VLOOKUP(E17,Points!$A$2:$D$68,3,FALSE),IF(LEFT(Division,2)="R3",VLOOKUP(E17,Points!$A$2:$D$68,4,FALSE),"DIV ???")))),0,IF(LEFT(Division,2)="R1",VLOOKUP(E17,Points!$A$2:$D$68,2,FALSE),IF(LEFT(Division,2)="R2",VLOOKUP(E17,Points!$A$2:$D$68,3,FALSE),IF(LEFT(Division,2)="R3",VLOOKUP(E17,Points!$A$2:$D$68,4,FALSE),"DIV ???"))))</f>
        <v>0</v>
      </c>
      <c r="G17" s="81" t="str">
        <f>IF(ISERROR(VLOOKUP(D17,'Final A'!$AG$4:$AJ$67,4,FALSE)),"",VLOOKUP(D17,'Final A'!$AG$4:$AJ$67,4,FALSE))</f>
        <v/>
      </c>
      <c r="H17" s="81"/>
      <c r="I17" s="81"/>
      <c r="J17" s="81" t="str">
        <f>IF(ISNA(VLOOKUP(D17,Inscrits!B:E,3,FALSE)),"",VLOOKUP(D17,Inscrits!B:E,3,FALSE))</f>
        <v/>
      </c>
      <c r="K17" s="81" t="str">
        <f>IF(ISNA(VLOOKUP(D17,Inscrits!B:E,4,FALSE)),"",VLOOKUP(D17,Inscrits!B:E,4,FALSE))</f>
        <v/>
      </c>
      <c r="L17" s="81" t="str">
        <f t="shared" si="0"/>
        <v>R1</v>
      </c>
    </row>
    <row r="18" spans="3:12" ht="16.5" customHeight="1">
      <c r="C18" s="3">
        <v>17</v>
      </c>
      <c r="D18" s="78" t="str">
        <f>IF('Final A'!D5="A",'Final A'!B5,IF('Final A'!D4="A",'Final A'!B4,IF('Final A'!D4&lt;'Final A'!D5,'Final A'!B4,'Final A'!B5)))</f>
        <v/>
      </c>
      <c r="E18" s="79"/>
      <c r="F18" s="80">
        <f>IF(ISNA(IF(LEFT(Division,2)="R1",VLOOKUP(E18,Points!$A$2:$D$68,2,FALSE),IF(LEFT(Division,2)="R2",VLOOKUP(E18,Points!$A$2:$D$68,3,FALSE),IF(LEFT(Division,2)="R3",VLOOKUP(E18,Points!$A$2:$D$68,4,FALSE),"DIV ???")))),0,IF(LEFT(Division,2)="R1",VLOOKUP(E18,Points!$A$2:$D$68,2,FALSE),IF(LEFT(Division,2)="R2",VLOOKUP(E18,Points!$A$2:$D$68,3,FALSE),IF(LEFT(Division,2)="R3",VLOOKUP(E18,Points!$A$2:$D$68,4,FALSE),"DIV ???"))))</f>
        <v>0</v>
      </c>
      <c r="G18" s="81" t="str">
        <f>IF(ISERROR(VLOOKUP(D18,'Final A'!$AG$4:$AJ$67,4,FALSE)),"",VLOOKUP(D18,'Final A'!$AG$4:$AJ$67,4,FALSE))</f>
        <v/>
      </c>
      <c r="H18" s="81"/>
      <c r="I18" s="81"/>
      <c r="J18" s="81" t="str">
        <f>IF(ISNA(VLOOKUP(D18,Inscrits!B:E,3,FALSE)),"",VLOOKUP(D18,Inscrits!B:E,3,FALSE))</f>
        <v/>
      </c>
      <c r="K18" s="81" t="str">
        <f>IF(ISNA(VLOOKUP(D18,Inscrits!B:E,4,FALSE)),"",VLOOKUP(D18,Inscrits!B:E,4,FALSE))</f>
        <v/>
      </c>
      <c r="L18" s="81" t="str">
        <f t="shared" si="0"/>
        <v>R1</v>
      </c>
    </row>
    <row r="19" spans="3:12" ht="16.5" customHeight="1">
      <c r="C19" s="3">
        <v>18</v>
      </c>
      <c r="D19" s="78" t="str">
        <f>IF('Final A'!D8="A",'Final A'!B8,IF('Final A'!D7="A",'Final A'!B7,IF('Final A'!D7&lt;'Final A'!D8,'Final A'!B7,'Final A'!B8)))</f>
        <v/>
      </c>
      <c r="E19" s="79"/>
      <c r="F19" s="80">
        <f>IF(ISNA(IF(LEFT(Division,2)="R1",VLOOKUP(E19,Points!$A$2:$D$68,2,FALSE),IF(LEFT(Division,2)="R2",VLOOKUP(E19,Points!$A$2:$D$68,3,FALSE),IF(LEFT(Division,2)="R3",VLOOKUP(E19,Points!$A$2:$D$68,4,FALSE),"DIV ???")))),0,IF(LEFT(Division,2)="R1",VLOOKUP(E19,Points!$A$2:$D$68,2,FALSE),IF(LEFT(Division,2)="R2",VLOOKUP(E19,Points!$A$2:$D$68,3,FALSE),IF(LEFT(Division,2)="R3",VLOOKUP(E19,Points!$A$2:$D$68,4,FALSE),"DIV ???"))))</f>
        <v>0</v>
      </c>
      <c r="G19" s="81" t="str">
        <f>IF(ISERROR(VLOOKUP(D19,'Final A'!$AG$4:$AJ$67,4,FALSE)),"",VLOOKUP(D19,'Final A'!$AG$4:$AJ$67,4,FALSE))</f>
        <v/>
      </c>
      <c r="H19" s="81"/>
      <c r="I19" s="81"/>
      <c r="J19" s="81" t="str">
        <f>IF(ISNA(VLOOKUP(D19,Inscrits!B:E,3,FALSE)),"",VLOOKUP(D19,Inscrits!B:E,3,FALSE))</f>
        <v/>
      </c>
      <c r="K19" s="81" t="str">
        <f>IF(ISNA(VLOOKUP(D19,Inscrits!B:E,4,FALSE)),"",VLOOKUP(D19,Inscrits!B:E,4,FALSE))</f>
        <v/>
      </c>
      <c r="L19" s="81" t="str">
        <f t="shared" si="0"/>
        <v>R1</v>
      </c>
    </row>
    <row r="20" spans="3:12" ht="16.5" customHeight="1">
      <c r="C20" s="3">
        <v>19</v>
      </c>
      <c r="D20" s="78" t="str">
        <f>IF('Final A'!D11="A",'Final A'!B11,IF('Final A'!D10="A",'Final A'!B10,IF('Final A'!D10&lt;'Final A'!D11,'Final A'!B10,'Final A'!B11)))</f>
        <v/>
      </c>
      <c r="E20" s="79"/>
      <c r="F20" s="80">
        <f>IF(ISNA(IF(LEFT(Division,2)="R1",VLOOKUP(E20,Points!$A$2:$D$68,2,FALSE),IF(LEFT(Division,2)="R2",VLOOKUP(E20,Points!$A$2:$D$68,3,FALSE),IF(LEFT(Division,2)="R3",VLOOKUP(E20,Points!$A$2:$D$68,4,FALSE),"DIV ???")))),0,IF(LEFT(Division,2)="R1",VLOOKUP(E20,Points!$A$2:$D$68,2,FALSE),IF(LEFT(Division,2)="R2",VLOOKUP(E20,Points!$A$2:$D$68,3,FALSE),IF(LEFT(Division,2)="R3",VLOOKUP(E20,Points!$A$2:$D$68,4,FALSE),"DIV ???"))))</f>
        <v>0</v>
      </c>
      <c r="G20" s="81" t="str">
        <f>IF(ISERROR(VLOOKUP(D20,'Final A'!$AG$4:$AJ$67,4,FALSE)),"",VLOOKUP(D20,'Final A'!$AG$4:$AJ$67,4,FALSE))</f>
        <v/>
      </c>
      <c r="H20" s="81"/>
      <c r="I20" s="81"/>
      <c r="J20" s="81" t="str">
        <f>IF(ISNA(VLOOKUP(D20,Inscrits!B:E,3,FALSE)),"",VLOOKUP(D20,Inscrits!B:E,3,FALSE))</f>
        <v/>
      </c>
      <c r="K20" s="81" t="str">
        <f>IF(ISNA(VLOOKUP(D20,Inscrits!B:E,4,FALSE)),"",VLOOKUP(D20,Inscrits!B:E,4,FALSE))</f>
        <v/>
      </c>
      <c r="L20" s="81" t="str">
        <f t="shared" si="0"/>
        <v>R1</v>
      </c>
    </row>
    <row r="21" spans="3:12" ht="16.5" customHeight="1">
      <c r="C21" s="3">
        <v>20</v>
      </c>
      <c r="D21" s="78" t="str">
        <f>IF('Final A'!D14="A",'Final A'!B14,IF('Final A'!D13="A",'Final A'!B13,IF('Final A'!D13&lt;'Final A'!D14,'Final A'!B13,'Final A'!B14)))</f>
        <v/>
      </c>
      <c r="E21" s="79"/>
      <c r="F21" s="80">
        <f>IF(ISNA(IF(LEFT(Division,2)="R1",VLOOKUP(E21,Points!$A$2:$D$68,2,FALSE),IF(LEFT(Division,2)="R2",VLOOKUP(E21,Points!$A$2:$D$68,3,FALSE),IF(LEFT(Division,2)="R3",VLOOKUP(E21,Points!$A$2:$D$68,4,FALSE),"DIV ???")))),0,IF(LEFT(Division,2)="R1",VLOOKUP(E21,Points!$A$2:$D$68,2,FALSE),IF(LEFT(Division,2)="R2",VLOOKUP(E21,Points!$A$2:$D$68,3,FALSE),IF(LEFT(Division,2)="R3",VLOOKUP(E21,Points!$A$2:$D$68,4,FALSE),"DIV ???"))))</f>
        <v>0</v>
      </c>
      <c r="G21" s="81" t="str">
        <f>IF(ISERROR(VLOOKUP(D21,'Final A'!$AG$4:$AJ$67,4,FALSE)),"",VLOOKUP(D21,'Final A'!$AG$4:$AJ$67,4,FALSE))</f>
        <v/>
      </c>
      <c r="H21" s="81"/>
      <c r="I21" s="81"/>
      <c r="J21" s="81" t="str">
        <f>IF(ISNA(VLOOKUP(D21,Inscrits!B:E,3,FALSE)),"",VLOOKUP(D21,Inscrits!B:E,3,FALSE))</f>
        <v/>
      </c>
      <c r="K21" s="81" t="str">
        <f>IF(ISNA(VLOOKUP(D21,Inscrits!B:E,4,FALSE)),"",VLOOKUP(D21,Inscrits!B:E,4,FALSE))</f>
        <v/>
      </c>
      <c r="L21" s="81" t="str">
        <f t="shared" si="0"/>
        <v>R1</v>
      </c>
    </row>
    <row r="22" spans="3:12" ht="16.5" customHeight="1">
      <c r="C22" s="3">
        <v>21</v>
      </c>
      <c r="D22" s="78" t="str">
        <f>IF('Final A'!D17="A",'Final A'!B17,IF('Final A'!D16="A",'Final A'!B16,IF('Final A'!D16&lt;'Final A'!D17,'Final A'!B16,'Final A'!B17)))</f>
        <v/>
      </c>
      <c r="E22" s="79"/>
      <c r="F22" s="80">
        <f>IF(ISNA(IF(LEFT(Division,2)="R1",VLOOKUP(E22,Points!$A$2:$D$68,2,FALSE),IF(LEFT(Division,2)="R2",VLOOKUP(E22,Points!$A$2:$D$68,3,FALSE),IF(LEFT(Division,2)="R3",VLOOKUP(E22,Points!$A$2:$D$68,4,FALSE),"DIV ???")))),0,IF(LEFT(Division,2)="R1",VLOOKUP(E22,Points!$A$2:$D$68,2,FALSE),IF(LEFT(Division,2)="R2",VLOOKUP(E22,Points!$A$2:$D$68,3,FALSE),IF(LEFT(Division,2)="R3",VLOOKUP(E22,Points!$A$2:$D$68,4,FALSE),"DIV ???"))))</f>
        <v>0</v>
      </c>
      <c r="G22" s="81" t="str">
        <f>IF(ISERROR(VLOOKUP(D22,'Final A'!$AG$4:$AJ$67,4,FALSE)),"",VLOOKUP(D22,'Final A'!$AG$4:$AJ$67,4,FALSE))</f>
        <v/>
      </c>
      <c r="H22" s="81"/>
      <c r="I22" s="81"/>
      <c r="J22" s="81" t="str">
        <f>IF(ISNA(VLOOKUP(D22,Inscrits!B:E,3,FALSE)),"",VLOOKUP(D22,Inscrits!B:E,3,FALSE))</f>
        <v/>
      </c>
      <c r="K22" s="81" t="str">
        <f>IF(ISNA(VLOOKUP(D22,Inscrits!B:E,4,FALSE)),"",VLOOKUP(D22,Inscrits!B:E,4,FALSE))</f>
        <v/>
      </c>
      <c r="L22" s="81" t="str">
        <f t="shared" si="0"/>
        <v>R1</v>
      </c>
    </row>
    <row r="23" spans="3:12" ht="16.5" customHeight="1">
      <c r="C23" s="3">
        <v>22</v>
      </c>
      <c r="D23" s="78" t="str">
        <f>IF('Final A'!D20="A",'Final A'!B20,IF('Final A'!D19="A",'Final A'!B19,IF('Final A'!D19&lt;'Final A'!D20,'Final A'!B19,'Final A'!B20)))</f>
        <v/>
      </c>
      <c r="E23" s="79"/>
      <c r="F23" s="80">
        <f>IF(ISNA(IF(LEFT(Division,2)="R1",VLOOKUP(E23,Points!$A$2:$D$68,2,FALSE),IF(LEFT(Division,2)="R2",VLOOKUP(E23,Points!$A$2:$D$68,3,FALSE),IF(LEFT(Division,2)="R3",VLOOKUP(E23,Points!$A$2:$D$68,4,FALSE),"DIV ???")))),0,IF(LEFT(Division,2)="R1",VLOOKUP(E23,Points!$A$2:$D$68,2,FALSE),IF(LEFT(Division,2)="R2",VLOOKUP(E23,Points!$A$2:$D$68,3,FALSE),IF(LEFT(Division,2)="R3",VLOOKUP(E23,Points!$A$2:$D$68,4,FALSE),"DIV ???"))))</f>
        <v>0</v>
      </c>
      <c r="G23" s="81" t="str">
        <f>IF(ISERROR(VLOOKUP(D23,'Final A'!$AG$4:$AJ$67,4,FALSE)),"",VLOOKUP(D23,'Final A'!$AG$4:$AJ$67,4,FALSE))</f>
        <v/>
      </c>
      <c r="H23" s="81"/>
      <c r="I23" s="81"/>
      <c r="J23" s="81" t="str">
        <f>IF(ISNA(VLOOKUP(D23,Inscrits!B:E,3,FALSE)),"",VLOOKUP(D23,Inscrits!B:E,3,FALSE))</f>
        <v/>
      </c>
      <c r="K23" s="81" t="str">
        <f>IF(ISNA(VLOOKUP(D23,Inscrits!B:E,4,FALSE)),"",VLOOKUP(D23,Inscrits!B:E,4,FALSE))</f>
        <v/>
      </c>
      <c r="L23" s="81" t="str">
        <f t="shared" si="0"/>
        <v>R1</v>
      </c>
    </row>
    <row r="24" spans="3:12" ht="16.5" customHeight="1">
      <c r="C24" s="3">
        <v>23</v>
      </c>
      <c r="D24" s="78" t="str">
        <f>IF('Final A'!D23="A",'Final A'!B23,IF('Final A'!D22="A",'Final A'!B22,IF('Final A'!D22&lt;'Final A'!D23,'Final A'!B22,'Final A'!B23)))</f>
        <v/>
      </c>
      <c r="E24" s="79"/>
      <c r="F24" s="80">
        <f>IF(ISNA(IF(LEFT(Division,2)="R1",VLOOKUP(E24,Points!$A$2:$D$68,2,FALSE),IF(LEFT(Division,2)="R2",VLOOKUP(E24,Points!$A$2:$D$68,3,FALSE),IF(LEFT(Division,2)="R3",VLOOKUP(E24,Points!$A$2:$D$68,4,FALSE),"DIV ???")))),0,IF(LEFT(Division,2)="R1",VLOOKUP(E24,Points!$A$2:$D$68,2,FALSE),IF(LEFT(Division,2)="R2",VLOOKUP(E24,Points!$A$2:$D$68,3,FALSE),IF(LEFT(Division,2)="R3",VLOOKUP(E24,Points!$A$2:$D$68,4,FALSE),"DIV ???"))))</f>
        <v>0</v>
      </c>
      <c r="G24" s="81" t="str">
        <f>IF(ISERROR(VLOOKUP(D24,'Final A'!$AG$4:$AJ$67,4,FALSE)),"",VLOOKUP(D24,'Final A'!$AG$4:$AJ$67,4,FALSE))</f>
        <v/>
      </c>
      <c r="H24" s="81"/>
      <c r="I24" s="81"/>
      <c r="J24" s="81" t="str">
        <f>IF(ISNA(VLOOKUP(D24,Inscrits!B:E,3,FALSE)),"",VLOOKUP(D24,Inscrits!B:E,3,FALSE))</f>
        <v/>
      </c>
      <c r="K24" s="81" t="str">
        <f>IF(ISNA(VLOOKUP(D24,Inscrits!B:E,4,FALSE)),"",VLOOKUP(D24,Inscrits!B:E,4,FALSE))</f>
        <v/>
      </c>
      <c r="L24" s="81" t="str">
        <f t="shared" si="0"/>
        <v>R1</v>
      </c>
    </row>
    <row r="25" spans="3:12" ht="16.5" customHeight="1">
      <c r="C25" s="3">
        <v>24</v>
      </c>
      <c r="D25" s="78" t="str">
        <f>IF('Final A'!D26="A",'Final A'!B26,IF('Final A'!D25="A",'Final A'!B25,IF('Final A'!D25&lt;'Final A'!D26,'Final A'!B25,'Final A'!B26)))</f>
        <v/>
      </c>
      <c r="E25" s="79"/>
      <c r="F25" s="80">
        <f>IF(ISNA(IF(LEFT(Division,2)="R1",VLOOKUP(E25,Points!$A$2:$D$68,2,FALSE),IF(LEFT(Division,2)="R2",VLOOKUP(E25,Points!$A$2:$D$68,3,FALSE),IF(LEFT(Division,2)="R3",VLOOKUP(E25,Points!$A$2:$D$68,4,FALSE),"DIV ???")))),0,IF(LEFT(Division,2)="R1",VLOOKUP(E25,Points!$A$2:$D$68,2,FALSE),IF(LEFT(Division,2)="R2",VLOOKUP(E25,Points!$A$2:$D$68,3,FALSE),IF(LEFT(Division,2)="R3",VLOOKUP(E25,Points!$A$2:$D$68,4,FALSE),"DIV ???"))))</f>
        <v>0</v>
      </c>
      <c r="G25" s="81" t="str">
        <f>IF(ISERROR(VLOOKUP(D25,'Final A'!$AG$4:$AJ$67,4,FALSE)),"",VLOOKUP(D25,'Final A'!$AG$4:$AJ$67,4,FALSE))</f>
        <v/>
      </c>
      <c r="H25" s="81"/>
      <c r="I25" s="81"/>
      <c r="J25" s="81" t="str">
        <f>IF(ISNA(VLOOKUP(D25,Inscrits!B:E,3,FALSE)),"",VLOOKUP(D25,Inscrits!B:E,3,FALSE))</f>
        <v/>
      </c>
      <c r="K25" s="81" t="str">
        <f>IF(ISNA(VLOOKUP(D25,Inscrits!B:E,4,FALSE)),"",VLOOKUP(D25,Inscrits!B:E,4,FALSE))</f>
        <v/>
      </c>
      <c r="L25" s="81" t="str">
        <f t="shared" si="0"/>
        <v>R1</v>
      </c>
    </row>
    <row r="26" spans="3:12" ht="16.5" customHeight="1">
      <c r="C26" s="3">
        <v>25</v>
      </c>
      <c r="D26" s="78" t="str">
        <f>IF('Final B'!D5="A",'Final B'!B5,IF('Final B'!D4="A",'Final B'!B4,IF('Final B'!D4&lt;'Final B'!D5,'Final B'!B4,'Final B'!B5)))</f>
        <v/>
      </c>
      <c r="E26" s="79"/>
      <c r="F26" s="80">
        <f>IF(ISNA(IF(LEFT(Division,2)="R1",VLOOKUP(E26,Points!$A$2:$D$68,2,FALSE),IF(LEFT(Division,2)="R2",VLOOKUP(E26,Points!$A$2:$D$68,3,FALSE),IF(LEFT(Division,2)="R3",VLOOKUP(E26,Points!$A$2:$D$68,4,FALSE),"DIV ???")))),0,IF(LEFT(Division,2)="R1",VLOOKUP(E26,Points!$A$2:$D$68,2,FALSE),IF(LEFT(Division,2)="R2",VLOOKUP(E26,Points!$A$2:$D$68,3,FALSE),IF(LEFT(Division,2)="R3",VLOOKUP(E26,Points!$A$2:$D$68,4,FALSE),"DIV ???"))))</f>
        <v>0</v>
      </c>
      <c r="G26" s="81" t="str">
        <f>IF(ISERROR(VLOOKUP(D26,'Final A'!$AG$4:$AJ$67,4,FALSE)),"",VLOOKUP(D26,'Final A'!$AG$4:$AJ$67,4,FALSE))</f>
        <v/>
      </c>
      <c r="H26" s="81"/>
      <c r="I26" s="81"/>
      <c r="J26" s="81" t="str">
        <f>IF(ISNA(VLOOKUP(D26,Inscrits!B:E,3,FALSE)),"",VLOOKUP(D26,Inscrits!B:E,3,FALSE))</f>
        <v/>
      </c>
      <c r="K26" s="81" t="str">
        <f>IF(ISNA(VLOOKUP(D26,Inscrits!B:E,4,FALSE)),"",VLOOKUP(D26,Inscrits!B:E,4,FALSE))</f>
        <v/>
      </c>
      <c r="L26" s="81" t="str">
        <f t="shared" si="0"/>
        <v>R1</v>
      </c>
    </row>
    <row r="27" spans="3:12" ht="16.5" customHeight="1">
      <c r="C27" s="3">
        <v>26</v>
      </c>
      <c r="D27" s="78" t="str">
        <f>IF('Final B'!D8="A",'Final B'!B8,IF('Final B'!D7="A",'Final B'!B7,IF('Final B'!D7&lt;'Final B'!D8,'Final B'!B7,'Final B'!B8)))</f>
        <v/>
      </c>
      <c r="E27" s="79"/>
      <c r="F27" s="80">
        <f>IF(ISNA(IF(LEFT(Division,2)="R1",VLOOKUP(E27,Points!$A$2:$D$68,2,FALSE),IF(LEFT(Division,2)="R2",VLOOKUP(E27,Points!$A$2:$D$68,3,FALSE),IF(LEFT(Division,2)="R3",VLOOKUP(E27,Points!$A$2:$D$68,4,FALSE),"DIV ???")))),0,IF(LEFT(Division,2)="R1",VLOOKUP(E27,Points!$A$2:$D$68,2,FALSE),IF(LEFT(Division,2)="R2",VLOOKUP(E27,Points!$A$2:$D$68,3,FALSE),IF(LEFT(Division,2)="R3",VLOOKUP(E27,Points!$A$2:$D$68,4,FALSE),"DIV ???"))))</f>
        <v>0</v>
      </c>
      <c r="G27" s="81" t="str">
        <f>IF(ISERROR(VLOOKUP(D27,'Final A'!$AG$4:$AJ$67,4,FALSE)),"",VLOOKUP(D27,'Final A'!$AG$4:$AJ$67,4,FALSE))</f>
        <v/>
      </c>
      <c r="H27" s="81"/>
      <c r="I27" s="81"/>
      <c r="J27" s="81" t="str">
        <f>IF(ISNA(VLOOKUP(D27,Inscrits!B:E,3,FALSE)),"",VLOOKUP(D27,Inscrits!B:E,3,FALSE))</f>
        <v/>
      </c>
      <c r="K27" s="81" t="str">
        <f>IF(ISNA(VLOOKUP(D27,Inscrits!B:E,4,FALSE)),"",VLOOKUP(D27,Inscrits!B:E,4,FALSE))</f>
        <v/>
      </c>
      <c r="L27" s="81" t="str">
        <f t="shared" si="0"/>
        <v>R1</v>
      </c>
    </row>
    <row r="28" spans="3:12" ht="16.5" customHeight="1">
      <c r="C28" s="3">
        <v>27</v>
      </c>
      <c r="D28" s="78" t="str">
        <f>IF('Final B'!D11="A",'Final B'!B11,IF('Final B'!D10="A",'Final B'!B10,IF('Final B'!D10&lt;'Final B'!D11,'Final B'!B10,'Final B'!B11)))</f>
        <v/>
      </c>
      <c r="E28" s="79"/>
      <c r="F28" s="80">
        <f>IF(ISNA(IF(LEFT(Division,2)="R1",VLOOKUP(E28,Points!$A$2:$D$68,2,FALSE),IF(LEFT(Division,2)="R2",VLOOKUP(E28,Points!$A$2:$D$68,3,FALSE),IF(LEFT(Division,2)="R3",VLOOKUP(E28,Points!$A$2:$D$68,4,FALSE),"DIV ???")))),0,IF(LEFT(Division,2)="R1",VLOOKUP(E28,Points!$A$2:$D$68,2,FALSE),IF(LEFT(Division,2)="R2",VLOOKUP(E28,Points!$A$2:$D$68,3,FALSE),IF(LEFT(Division,2)="R3",VLOOKUP(E28,Points!$A$2:$D$68,4,FALSE),"DIV ???"))))</f>
        <v>0</v>
      </c>
      <c r="G28" s="81" t="str">
        <f>IF(ISERROR(VLOOKUP(D28,'Final A'!$AG$4:$AJ$67,4,FALSE)),"",VLOOKUP(D28,'Final A'!$AG$4:$AJ$67,4,FALSE))</f>
        <v/>
      </c>
      <c r="H28" s="81"/>
      <c r="I28" s="81"/>
      <c r="J28" s="81" t="str">
        <f>IF(ISNA(VLOOKUP(D28,Inscrits!B:E,3,FALSE)),"",VLOOKUP(D28,Inscrits!B:E,3,FALSE))</f>
        <v/>
      </c>
      <c r="K28" s="81" t="str">
        <f>IF(ISNA(VLOOKUP(D28,Inscrits!B:E,4,FALSE)),"",VLOOKUP(D28,Inscrits!B:E,4,FALSE))</f>
        <v/>
      </c>
      <c r="L28" s="81" t="str">
        <f t="shared" si="0"/>
        <v>R1</v>
      </c>
    </row>
    <row r="29" spans="3:12" ht="16.5" customHeight="1">
      <c r="C29" s="3">
        <v>28</v>
      </c>
      <c r="D29" s="78" t="str">
        <f>IF('Final B'!D14="A",'Final B'!B14,IF('Final B'!D13="A",'Final B'!B13,IF('Final B'!D13&lt;'Final B'!D14,'Final B'!B13,'Final B'!B14)))</f>
        <v/>
      </c>
      <c r="E29" s="79"/>
      <c r="F29" s="80">
        <f>IF(ISNA(IF(LEFT(Division,2)="R1",VLOOKUP(E29,Points!$A$2:$D$68,2,FALSE),IF(LEFT(Division,2)="R2",VLOOKUP(E29,Points!$A$2:$D$68,3,FALSE),IF(LEFT(Division,2)="R3",VLOOKUP(E29,Points!$A$2:$D$68,4,FALSE),"DIV ???")))),0,IF(LEFT(Division,2)="R1",VLOOKUP(E29,Points!$A$2:$D$68,2,FALSE),IF(LEFT(Division,2)="R2",VLOOKUP(E29,Points!$A$2:$D$68,3,FALSE),IF(LEFT(Division,2)="R3",VLOOKUP(E29,Points!$A$2:$D$68,4,FALSE),"DIV ???"))))</f>
        <v>0</v>
      </c>
      <c r="G29" s="81" t="str">
        <f>IF(ISERROR(VLOOKUP(D29,'Final A'!$AG$4:$AJ$67,4,FALSE)),"",VLOOKUP(D29,'Final A'!$AG$4:$AJ$67,4,FALSE))</f>
        <v/>
      </c>
      <c r="H29" s="81"/>
      <c r="I29" s="81"/>
      <c r="J29" s="81" t="str">
        <f>IF(ISNA(VLOOKUP(D29,Inscrits!B:E,3,FALSE)),"",VLOOKUP(D29,Inscrits!B:E,3,FALSE))</f>
        <v/>
      </c>
      <c r="K29" s="81" t="str">
        <f>IF(ISNA(VLOOKUP(D29,Inscrits!B:E,4,FALSE)),"",VLOOKUP(D29,Inscrits!B:E,4,FALSE))</f>
        <v/>
      </c>
      <c r="L29" s="81" t="str">
        <f t="shared" si="0"/>
        <v>R1</v>
      </c>
    </row>
    <row r="30" spans="3:12" ht="16.5" customHeight="1">
      <c r="C30" s="3">
        <v>29</v>
      </c>
      <c r="D30" s="78" t="str">
        <f>IF('Final B'!D17="A",'Final B'!B17,IF('Final B'!D16="A",'Final B'!B16,IF('Final B'!D16&lt;'Final B'!D17,'Final B'!B16,'Final B'!B17)))</f>
        <v/>
      </c>
      <c r="E30" s="79"/>
      <c r="F30" s="80">
        <f>IF(ISNA(IF(LEFT(Division,2)="R1",VLOOKUP(E30,Points!$A$2:$D$68,2,FALSE),IF(LEFT(Division,2)="R2",VLOOKUP(E30,Points!$A$2:$D$68,3,FALSE),IF(LEFT(Division,2)="R3",VLOOKUP(E30,Points!$A$2:$D$68,4,FALSE),"DIV ???")))),0,IF(LEFT(Division,2)="R1",VLOOKUP(E30,Points!$A$2:$D$68,2,FALSE),IF(LEFT(Division,2)="R2",VLOOKUP(E30,Points!$A$2:$D$68,3,FALSE),IF(LEFT(Division,2)="R3",VLOOKUP(E30,Points!$A$2:$D$68,4,FALSE),"DIV ???"))))</f>
        <v>0</v>
      </c>
      <c r="G30" s="81" t="str">
        <f>IF(ISERROR(VLOOKUP(D30,'Final A'!$AG$4:$AJ$67,4,FALSE)),"",VLOOKUP(D30,'Final A'!$AG$4:$AJ$67,4,FALSE))</f>
        <v/>
      </c>
      <c r="H30" s="81"/>
      <c r="I30" s="81"/>
      <c r="J30" s="81" t="str">
        <f>IF(ISNA(VLOOKUP(D30,Inscrits!B:E,3,FALSE)),"",VLOOKUP(D30,Inscrits!B:E,3,FALSE))</f>
        <v/>
      </c>
      <c r="K30" s="81" t="str">
        <f>IF(ISNA(VLOOKUP(D30,Inscrits!B:E,4,FALSE)),"",VLOOKUP(D30,Inscrits!B:E,4,FALSE))</f>
        <v/>
      </c>
      <c r="L30" s="81" t="str">
        <f t="shared" si="0"/>
        <v>R1</v>
      </c>
    </row>
    <row r="31" spans="3:12" ht="16.5" customHeight="1">
      <c r="C31" s="3">
        <v>30</v>
      </c>
      <c r="D31" s="78" t="str">
        <f>IF('Final B'!D20="A",'Final B'!B20,IF('Final B'!D19="A",'Final B'!B19,IF('Final B'!D19&lt;'Final B'!D20,'Final B'!B19,'Final B'!B20)))</f>
        <v/>
      </c>
      <c r="E31" s="79"/>
      <c r="F31" s="80">
        <f>IF(ISNA(IF(LEFT(Division,2)="R1",VLOOKUP(E31,Points!$A$2:$D$68,2,FALSE),IF(LEFT(Division,2)="R2",VLOOKUP(E31,Points!$A$2:$D$68,3,FALSE),IF(LEFT(Division,2)="R3",VLOOKUP(E31,Points!$A$2:$D$68,4,FALSE),"DIV ???")))),0,IF(LEFT(Division,2)="R1",VLOOKUP(E31,Points!$A$2:$D$68,2,FALSE),IF(LEFT(Division,2)="R2",VLOOKUP(E31,Points!$A$2:$D$68,3,FALSE),IF(LEFT(Division,2)="R3",VLOOKUP(E31,Points!$A$2:$D$68,4,FALSE),"DIV ???"))))</f>
        <v>0</v>
      </c>
      <c r="G31" s="81" t="str">
        <f>IF(ISERROR(VLOOKUP(D31,'Final A'!$AG$4:$AJ$67,4,FALSE)),"",VLOOKUP(D31,'Final A'!$AG$4:$AJ$67,4,FALSE))</f>
        <v/>
      </c>
      <c r="H31" s="81"/>
      <c r="I31" s="81"/>
      <c r="J31" s="81" t="str">
        <f>IF(ISNA(VLOOKUP(D31,Inscrits!B:E,3,FALSE)),"",VLOOKUP(D31,Inscrits!B:E,3,FALSE))</f>
        <v/>
      </c>
      <c r="K31" s="81" t="str">
        <f>IF(ISNA(VLOOKUP(D31,Inscrits!B:E,4,FALSE)),"",VLOOKUP(D31,Inscrits!B:E,4,FALSE))</f>
        <v/>
      </c>
      <c r="L31" s="81" t="str">
        <f t="shared" si="0"/>
        <v>R1</v>
      </c>
    </row>
    <row r="32" spans="3:12" ht="16.5" customHeight="1">
      <c r="C32" s="3">
        <v>31</v>
      </c>
      <c r="D32" s="78" t="str">
        <f>IF('Final B'!D23="A",'Final B'!B23,IF('Final B'!D22="A",'Final B'!B22,IF('Final B'!D22&lt;'Final B'!D23,'Final B'!B22,'Final B'!B23)))</f>
        <v/>
      </c>
      <c r="E32" s="79"/>
      <c r="F32" s="80">
        <f>IF(ISNA(IF(LEFT(Division,2)="R1",VLOOKUP(E32,Points!$A$2:$D$68,2,FALSE),IF(LEFT(Division,2)="R2",VLOOKUP(E32,Points!$A$2:$D$68,3,FALSE),IF(LEFT(Division,2)="R3",VLOOKUP(E32,Points!$A$2:$D$68,4,FALSE),"DIV ???")))),0,IF(LEFT(Division,2)="R1",VLOOKUP(E32,Points!$A$2:$D$68,2,FALSE),IF(LEFT(Division,2)="R2",VLOOKUP(E32,Points!$A$2:$D$68,3,FALSE),IF(LEFT(Division,2)="R3",VLOOKUP(E32,Points!$A$2:$D$68,4,FALSE),"DIV ???"))))</f>
        <v>0</v>
      </c>
      <c r="G32" s="81" t="str">
        <f>IF(ISERROR(VLOOKUP(D32,'Final A'!$AG$4:$AJ$67,4,FALSE)),"",VLOOKUP(D32,'Final A'!$AG$4:$AJ$67,4,FALSE))</f>
        <v/>
      </c>
      <c r="H32" s="81"/>
      <c r="I32" s="81"/>
      <c r="J32" s="81" t="str">
        <f>IF(ISNA(VLOOKUP(D32,Inscrits!B:E,3,FALSE)),"",VLOOKUP(D32,Inscrits!B:E,3,FALSE))</f>
        <v/>
      </c>
      <c r="K32" s="81" t="str">
        <f>IF(ISNA(VLOOKUP(D32,Inscrits!B:E,4,FALSE)),"",VLOOKUP(D32,Inscrits!B:E,4,FALSE))</f>
        <v/>
      </c>
      <c r="L32" s="81" t="str">
        <f t="shared" si="0"/>
        <v>R1</v>
      </c>
    </row>
    <row r="33" spans="3:12" ht="16.5" customHeight="1">
      <c r="C33" s="3">
        <v>32</v>
      </c>
      <c r="D33" s="78" t="str">
        <f>IF('Final B'!D26="A",'Final B'!B26,IF('Final B'!D25="A",'Final B'!B25,IF('Final B'!D25&lt;'Final B'!D26,'Final B'!B25,'Final B'!B26)))</f>
        <v/>
      </c>
      <c r="E33" s="79"/>
      <c r="F33" s="80">
        <f>IF(ISNA(IF(LEFT(Division,2)="R1",VLOOKUP(E33,Points!$A$2:$D$68,2,FALSE),IF(LEFT(Division,2)="R2",VLOOKUP(E33,Points!$A$2:$D$68,3,FALSE),IF(LEFT(Division,2)="R3",VLOOKUP(E33,Points!$A$2:$D$68,4,FALSE),"DIV ???")))),0,IF(LEFT(Division,2)="R1",VLOOKUP(E33,Points!$A$2:$D$68,2,FALSE),IF(LEFT(Division,2)="R2",VLOOKUP(E33,Points!$A$2:$D$68,3,FALSE),IF(LEFT(Division,2)="R3",VLOOKUP(E33,Points!$A$2:$D$68,4,FALSE),"DIV ???"))))</f>
        <v>0</v>
      </c>
      <c r="G33" s="81" t="str">
        <f>IF(ISERROR(VLOOKUP(D33,'Final A'!$AG$4:$AJ$67,4,FALSE)),"",VLOOKUP(D33,'Final A'!$AG$4:$AJ$67,4,FALSE))</f>
        <v/>
      </c>
      <c r="H33" s="81"/>
      <c r="I33" s="81"/>
      <c r="J33" s="81" t="str">
        <f>IF(ISNA(VLOOKUP(D33,Inscrits!B:E,3,FALSE)),"",VLOOKUP(D33,Inscrits!B:E,3,FALSE))</f>
        <v/>
      </c>
      <c r="K33" s="81" t="str">
        <f>IF(ISNA(VLOOKUP(D33,Inscrits!B:E,4,FALSE)),"",VLOOKUP(D33,Inscrits!B:E,4,FALSE))</f>
        <v/>
      </c>
      <c r="L33" s="81" t="str">
        <f t="shared" si="0"/>
        <v>R1</v>
      </c>
    </row>
    <row r="34" spans="3:12" ht="16.5" customHeight="1">
      <c r="C34" s="3">
        <v>33</v>
      </c>
      <c r="D34" s="78" t="str">
        <f>'1'!AR14</f>
        <v/>
      </c>
      <c r="E34" s="79"/>
      <c r="F34" s="80">
        <f>IF(ISNA(IF(LEFT(Division,2)="R1",VLOOKUP(E34,Points!$A$2:$D$68,2,FALSE),IF(LEFT(Division,2)="R2",VLOOKUP(E34,Points!$A$2:$D$68,3,FALSE),IF(LEFT(Division,2)="R3",VLOOKUP(E34,Points!$A$2:$D$68,4,FALSE),"DIV ???")))),0,IF(LEFT(Division,2)="R1",VLOOKUP(E34,Points!$A$2:$D$68,2,FALSE),IF(LEFT(Division,2)="R2",VLOOKUP(E34,Points!$A$2:$D$68,3,FALSE),IF(LEFT(Division,2)="R3",VLOOKUP(E34,Points!$A$2:$D$68,4,FALSE),"DIV ???"))))</f>
        <v>0</v>
      </c>
      <c r="G34" s="81" t="str">
        <f>IF(ISERROR(VLOOKUP(D34,'Final A'!$AG$4:$AJ$67,4,FALSE)),"",VLOOKUP(D34,'Final A'!$AG$4:$AJ$67,4,FALSE))</f>
        <v/>
      </c>
      <c r="H34" s="81"/>
      <c r="I34" s="81"/>
      <c r="J34" s="81" t="str">
        <f>IF(ISNA(VLOOKUP(D34,Inscrits!B:E,3,FALSE)),"",VLOOKUP(D34,Inscrits!B:E,3,FALSE))</f>
        <v/>
      </c>
      <c r="K34" s="81" t="str">
        <f>IF(ISNA(VLOOKUP(D34,Inscrits!B:E,4,FALSE)),"",VLOOKUP(D34,Inscrits!B:E,4,FALSE))</f>
        <v/>
      </c>
      <c r="L34" s="81" t="str">
        <f t="shared" si="0"/>
        <v>R1</v>
      </c>
    </row>
    <row r="35" spans="3:12" ht="16.5" customHeight="1">
      <c r="C35" s="3">
        <v>34</v>
      </c>
      <c r="D35" s="78" t="str">
        <f>'1'!AR15</f>
        <v/>
      </c>
      <c r="E35" s="79"/>
      <c r="F35" s="80">
        <f>IF(ISNA(IF(LEFT(Division,2)="R1",VLOOKUP(E35,Points!$A$2:$D$68,2,FALSE),IF(LEFT(Division,2)="R2",VLOOKUP(E35,Points!$A$2:$D$68,3,FALSE),IF(LEFT(Division,2)="R3",VLOOKUP(E35,Points!$A$2:$D$68,4,FALSE),"DIV ???")))),0,IF(LEFT(Division,2)="R1",VLOOKUP(E35,Points!$A$2:$D$68,2,FALSE),IF(LEFT(Division,2)="R2",VLOOKUP(E35,Points!$A$2:$D$68,3,FALSE),IF(LEFT(Division,2)="R3",VLOOKUP(E35,Points!$A$2:$D$68,4,FALSE),"DIV ???"))))</f>
        <v>0</v>
      </c>
      <c r="G35" s="81" t="str">
        <f>IF(ISERROR(VLOOKUP(D35,'Final A'!$AG$4:$AJ$67,4,FALSE)),"",VLOOKUP(D35,'Final A'!$AG$4:$AJ$67,4,FALSE))</f>
        <v/>
      </c>
      <c r="H35" s="81"/>
      <c r="I35" s="81"/>
      <c r="J35" s="81" t="str">
        <f>IF(ISNA(VLOOKUP(D35,Inscrits!B:E,3,FALSE)),"",VLOOKUP(D35,Inscrits!B:E,3,FALSE))</f>
        <v/>
      </c>
      <c r="K35" s="81" t="str">
        <f>IF(ISNA(VLOOKUP(D35,Inscrits!B:E,4,FALSE)),"",VLOOKUP(D35,Inscrits!B:E,4,FALSE))</f>
        <v/>
      </c>
      <c r="L35" s="81" t="str">
        <f t="shared" si="0"/>
        <v>R1</v>
      </c>
    </row>
    <row r="36" spans="3:12" ht="16.5" customHeight="1">
      <c r="C36" s="3">
        <v>35</v>
      </c>
      <c r="D36" s="78" t="str">
        <f>'2'!AR14</f>
        <v/>
      </c>
      <c r="E36" s="79"/>
      <c r="F36" s="80">
        <f>IF(ISNA(IF(LEFT(Division,2)="R1",VLOOKUP(E36,Points!$A$2:$D$68,2,FALSE),IF(LEFT(Division,2)="R2",VLOOKUP(E36,Points!$A$2:$D$68,3,FALSE),IF(LEFT(Division,2)="R3",VLOOKUP(E36,Points!$A$2:$D$68,4,FALSE),"DIV ???")))),0,IF(LEFT(Division,2)="R1",VLOOKUP(E36,Points!$A$2:$D$68,2,FALSE),IF(LEFT(Division,2)="R2",VLOOKUP(E36,Points!$A$2:$D$68,3,FALSE),IF(LEFT(Division,2)="R3",VLOOKUP(E36,Points!$A$2:$D$68,4,FALSE),"DIV ???"))))</f>
        <v>0</v>
      </c>
      <c r="G36" s="81" t="str">
        <f>IF(ISERROR(VLOOKUP(D36,'Final A'!$AG$4:$AJ$67,4,FALSE)),"",VLOOKUP(D36,'Final A'!$AG$4:$AJ$67,4,FALSE))</f>
        <v/>
      </c>
      <c r="H36" s="81"/>
      <c r="I36" s="81"/>
      <c r="J36" s="81" t="str">
        <f>IF(ISNA(VLOOKUP(D36,Inscrits!B:E,3,FALSE)),"",VLOOKUP(D36,Inscrits!B:E,3,FALSE))</f>
        <v/>
      </c>
      <c r="K36" s="81" t="str">
        <f>IF(ISNA(VLOOKUP(D36,Inscrits!B:E,4,FALSE)),"",VLOOKUP(D36,Inscrits!B:E,4,FALSE))</f>
        <v/>
      </c>
      <c r="L36" s="81" t="str">
        <f t="shared" si="0"/>
        <v>R1</v>
      </c>
    </row>
    <row r="37" spans="3:12" ht="16.5" customHeight="1">
      <c r="C37" s="3">
        <v>36</v>
      </c>
      <c r="D37" s="78" t="str">
        <f>'2'!AR15</f>
        <v/>
      </c>
      <c r="E37" s="79"/>
      <c r="F37" s="80">
        <f>IF(ISNA(IF(LEFT(Division,2)="R1",VLOOKUP(E37,Points!$A$2:$D$68,2,FALSE),IF(LEFT(Division,2)="R2",VLOOKUP(E37,Points!$A$2:$D$68,3,FALSE),IF(LEFT(Division,2)="R3",VLOOKUP(E37,Points!$A$2:$D$68,4,FALSE),"DIV ???")))),0,IF(LEFT(Division,2)="R1",VLOOKUP(E37,Points!$A$2:$D$68,2,FALSE),IF(LEFT(Division,2)="R2",VLOOKUP(E37,Points!$A$2:$D$68,3,FALSE),IF(LEFT(Division,2)="R3",VLOOKUP(E37,Points!$A$2:$D$68,4,FALSE),"DIV ???"))))</f>
        <v>0</v>
      </c>
      <c r="G37" s="81" t="str">
        <f>IF(ISERROR(VLOOKUP(D37,'Final A'!$AG$4:$AJ$67,4,FALSE)),"",VLOOKUP(D37,'Final A'!$AG$4:$AJ$67,4,FALSE))</f>
        <v/>
      </c>
      <c r="H37" s="81"/>
      <c r="I37" s="81"/>
      <c r="J37" s="81" t="str">
        <f>IF(ISNA(VLOOKUP(D37,Inscrits!B:E,3,FALSE)),"",VLOOKUP(D37,Inscrits!B:E,3,FALSE))</f>
        <v/>
      </c>
      <c r="K37" s="81" t="str">
        <f>IF(ISNA(VLOOKUP(D37,Inscrits!B:E,4,FALSE)),"",VLOOKUP(D37,Inscrits!B:E,4,FALSE))</f>
        <v/>
      </c>
      <c r="L37" s="81" t="str">
        <f t="shared" si="0"/>
        <v>R1</v>
      </c>
    </row>
    <row r="38" spans="3:12" ht="16.5" customHeight="1">
      <c r="C38" s="3">
        <v>37</v>
      </c>
      <c r="D38" s="78" t="str">
        <f>'3'!AR14</f>
        <v/>
      </c>
      <c r="E38" s="79"/>
      <c r="F38" s="80">
        <f>IF(ISNA(IF(LEFT(Division,2)="R1",VLOOKUP(E38,Points!$A$2:$D$68,2,FALSE),IF(LEFT(Division,2)="R2",VLOOKUP(E38,Points!$A$2:$D$68,3,FALSE),IF(LEFT(Division,2)="R3",VLOOKUP(E38,Points!$A$2:$D$68,4,FALSE),"DIV ???")))),0,IF(LEFT(Division,2)="R1",VLOOKUP(E38,Points!$A$2:$D$68,2,FALSE),IF(LEFT(Division,2)="R2",VLOOKUP(E38,Points!$A$2:$D$68,3,FALSE),IF(LEFT(Division,2)="R3",VLOOKUP(E38,Points!$A$2:$D$68,4,FALSE),"DIV ???"))))</f>
        <v>0</v>
      </c>
      <c r="G38" s="81" t="str">
        <f>IF(ISERROR(VLOOKUP(D38,'Final A'!$AG$4:$AJ$67,4,FALSE)),"",VLOOKUP(D38,'Final A'!$AG$4:$AJ$67,4,FALSE))</f>
        <v/>
      </c>
      <c r="H38" s="81"/>
      <c r="I38" s="81"/>
      <c r="J38" s="81" t="str">
        <f>IF(ISNA(VLOOKUP(D38,Inscrits!B:E,3,FALSE)),"",VLOOKUP(D38,Inscrits!B:E,3,FALSE))</f>
        <v/>
      </c>
      <c r="K38" s="81" t="str">
        <f>IF(ISNA(VLOOKUP(D38,Inscrits!B:E,4,FALSE)),"",VLOOKUP(D38,Inscrits!B:E,4,FALSE))</f>
        <v/>
      </c>
      <c r="L38" s="81" t="str">
        <f t="shared" si="0"/>
        <v>R1</v>
      </c>
    </row>
    <row r="39" spans="3:12" ht="16.5" customHeight="1">
      <c r="C39" s="3">
        <v>38</v>
      </c>
      <c r="D39" s="78" t="str">
        <f>'3'!AR15</f>
        <v/>
      </c>
      <c r="E39" s="79"/>
      <c r="F39" s="80">
        <f>IF(ISNA(IF(LEFT(Division,2)="R1",VLOOKUP(E39,Points!$A$2:$D$68,2,FALSE),IF(LEFT(Division,2)="R2",VLOOKUP(E39,Points!$A$2:$D$68,3,FALSE),IF(LEFT(Division,2)="R3",VLOOKUP(E39,Points!$A$2:$D$68,4,FALSE),"DIV ???")))),0,IF(LEFT(Division,2)="R1",VLOOKUP(E39,Points!$A$2:$D$68,2,FALSE),IF(LEFT(Division,2)="R2",VLOOKUP(E39,Points!$A$2:$D$68,3,FALSE),IF(LEFT(Division,2)="R3",VLOOKUP(E39,Points!$A$2:$D$68,4,FALSE),"DIV ???"))))</f>
        <v>0</v>
      </c>
      <c r="G39" s="81" t="str">
        <f>IF(ISERROR(VLOOKUP(D39,'Final A'!$AG$4:$AJ$67,4,FALSE)),"",VLOOKUP(D39,'Final A'!$AG$4:$AJ$67,4,FALSE))</f>
        <v/>
      </c>
      <c r="H39" s="81"/>
      <c r="I39" s="81"/>
      <c r="J39" s="81" t="str">
        <f>IF(ISNA(VLOOKUP(D39,Inscrits!B:E,3,FALSE)),"",VLOOKUP(D39,Inscrits!B:E,3,FALSE))</f>
        <v/>
      </c>
      <c r="K39" s="81" t="str">
        <f>IF(ISNA(VLOOKUP(D39,Inscrits!B:E,4,FALSE)),"",VLOOKUP(D39,Inscrits!B:E,4,FALSE))</f>
        <v/>
      </c>
      <c r="L39" s="81" t="str">
        <f t="shared" si="0"/>
        <v>R1</v>
      </c>
    </row>
    <row r="40" spans="3:12" ht="16.5" customHeight="1">
      <c r="C40" s="3">
        <v>39</v>
      </c>
      <c r="D40" s="78" t="str">
        <f>'4'!AR14</f>
        <v/>
      </c>
      <c r="E40" s="79"/>
      <c r="F40" s="80">
        <f>IF(ISNA(IF(LEFT(Division,2)="R1",VLOOKUP(E40,Points!$A$2:$D$68,2,FALSE),IF(LEFT(Division,2)="R2",VLOOKUP(E40,Points!$A$2:$D$68,3,FALSE),IF(LEFT(Division,2)="R3",VLOOKUP(E40,Points!$A$2:$D$68,4,FALSE),"DIV ???")))),0,IF(LEFT(Division,2)="R1",VLOOKUP(E40,Points!$A$2:$D$68,2,FALSE),IF(LEFT(Division,2)="R2",VLOOKUP(E40,Points!$A$2:$D$68,3,FALSE),IF(LEFT(Division,2)="R3",VLOOKUP(E40,Points!$A$2:$D$68,4,FALSE),"DIV ???"))))</f>
        <v>0</v>
      </c>
      <c r="G40" s="81" t="str">
        <f>IF(ISERROR(VLOOKUP(D40,'Final A'!$AG$4:$AJ$67,4,FALSE)),"",VLOOKUP(D40,'Final A'!$AG$4:$AJ$67,4,FALSE))</f>
        <v/>
      </c>
      <c r="H40" s="81"/>
      <c r="I40" s="81"/>
      <c r="J40" s="81" t="str">
        <f>IF(ISNA(VLOOKUP(D40,Inscrits!B:E,3,FALSE)),"",VLOOKUP(D40,Inscrits!B:E,3,FALSE))</f>
        <v/>
      </c>
      <c r="K40" s="81" t="str">
        <f>IF(ISNA(VLOOKUP(D40,Inscrits!B:E,4,FALSE)),"",VLOOKUP(D40,Inscrits!B:E,4,FALSE))</f>
        <v/>
      </c>
      <c r="L40" s="81" t="str">
        <f t="shared" si="0"/>
        <v>R1</v>
      </c>
    </row>
    <row r="41" spans="3:12" ht="16.5" customHeight="1">
      <c r="C41" s="3">
        <v>40</v>
      </c>
      <c r="D41" s="78" t="str">
        <f>'4'!AR15</f>
        <v/>
      </c>
      <c r="E41" s="79"/>
      <c r="F41" s="80">
        <f>IF(ISNA(IF(LEFT(Division,2)="R1",VLOOKUP(E41,Points!$A$2:$D$68,2,FALSE),IF(LEFT(Division,2)="R2",VLOOKUP(E41,Points!$A$2:$D$68,3,FALSE),IF(LEFT(Division,2)="R3",VLOOKUP(E41,Points!$A$2:$D$68,4,FALSE),"DIV ???")))),0,IF(LEFT(Division,2)="R1",VLOOKUP(E41,Points!$A$2:$D$68,2,FALSE),IF(LEFT(Division,2)="R2",VLOOKUP(E41,Points!$A$2:$D$68,3,FALSE),IF(LEFT(Division,2)="R3",VLOOKUP(E41,Points!$A$2:$D$68,4,FALSE),"DIV ???"))))</f>
        <v>0</v>
      </c>
      <c r="G41" s="81" t="str">
        <f>IF(ISERROR(VLOOKUP(D41,'Final A'!$AG$4:$AJ$67,4,FALSE)),"",VLOOKUP(D41,'Final A'!$AG$4:$AJ$67,4,FALSE))</f>
        <v/>
      </c>
      <c r="H41" s="81"/>
      <c r="I41" s="81"/>
      <c r="J41" s="81" t="str">
        <f>IF(ISNA(VLOOKUP(D41,Inscrits!B:E,3,FALSE)),"",VLOOKUP(D41,Inscrits!B:E,3,FALSE))</f>
        <v/>
      </c>
      <c r="K41" s="81" t="str">
        <f>IF(ISNA(VLOOKUP(D41,Inscrits!B:E,4,FALSE)),"",VLOOKUP(D41,Inscrits!B:E,4,FALSE))</f>
        <v/>
      </c>
      <c r="L41" s="81" t="str">
        <f t="shared" si="0"/>
        <v>R1</v>
      </c>
    </row>
    <row r="42" spans="3:12" ht="16.5" customHeight="1">
      <c r="C42" s="3">
        <v>41</v>
      </c>
      <c r="D42" s="78" t="str">
        <f>'5'!AR14</f>
        <v/>
      </c>
      <c r="E42" s="79"/>
      <c r="F42" s="80">
        <f>IF(ISNA(IF(LEFT(Division,2)="R1",VLOOKUP(E42,Points!$A$2:$D$68,2,FALSE),IF(LEFT(Division,2)="R2",VLOOKUP(E42,Points!$A$2:$D$68,3,FALSE),IF(LEFT(Division,2)="R3",VLOOKUP(E42,Points!$A$2:$D$68,4,FALSE),"DIV ???")))),0,IF(LEFT(Division,2)="R1",VLOOKUP(E42,Points!$A$2:$D$68,2,FALSE),IF(LEFT(Division,2)="R2",VLOOKUP(E42,Points!$A$2:$D$68,3,FALSE),IF(LEFT(Division,2)="R3",VLOOKUP(E42,Points!$A$2:$D$68,4,FALSE),"DIV ???"))))</f>
        <v>0</v>
      </c>
      <c r="G42" s="81" t="str">
        <f>IF(ISERROR(VLOOKUP(D42,'Final A'!$AG$4:$AJ$67,4,FALSE)),"",VLOOKUP(D42,'Final A'!$AG$4:$AJ$67,4,FALSE))</f>
        <v/>
      </c>
      <c r="H42" s="81"/>
      <c r="I42" s="81"/>
      <c r="J42" s="81" t="str">
        <f>IF(ISNA(VLOOKUP(D42,Inscrits!B:E,3,FALSE)),"",VLOOKUP(D42,Inscrits!B:E,3,FALSE))</f>
        <v/>
      </c>
      <c r="K42" s="81" t="str">
        <f>IF(ISNA(VLOOKUP(D42,Inscrits!B:E,4,FALSE)),"",VLOOKUP(D42,Inscrits!B:E,4,FALSE))</f>
        <v/>
      </c>
      <c r="L42" s="81" t="str">
        <f t="shared" si="0"/>
        <v>R1</v>
      </c>
    </row>
    <row r="43" spans="3:12" ht="16.5" customHeight="1">
      <c r="C43" s="3">
        <v>42</v>
      </c>
      <c r="D43" s="78" t="str">
        <f>'5'!AR15</f>
        <v/>
      </c>
      <c r="E43" s="79"/>
      <c r="F43" s="80">
        <f>IF(ISNA(IF(LEFT(Division,2)="R1",VLOOKUP(E43,Points!$A$2:$D$68,2,FALSE),IF(LEFT(Division,2)="R2",VLOOKUP(E43,Points!$A$2:$D$68,3,FALSE),IF(LEFT(Division,2)="R3",VLOOKUP(E43,Points!$A$2:$D$68,4,FALSE),"DIV ???")))),0,IF(LEFT(Division,2)="R1",VLOOKUP(E43,Points!$A$2:$D$68,2,FALSE),IF(LEFT(Division,2)="R2",VLOOKUP(E43,Points!$A$2:$D$68,3,FALSE),IF(LEFT(Division,2)="R3",VLOOKUP(E43,Points!$A$2:$D$68,4,FALSE),"DIV ???"))))</f>
        <v>0</v>
      </c>
      <c r="G43" s="81" t="str">
        <f>IF(ISERROR(VLOOKUP(D43,'Final A'!$AG$4:$AJ$67,4,FALSE)),"",VLOOKUP(D43,'Final A'!$AG$4:$AJ$67,4,FALSE))</f>
        <v/>
      </c>
      <c r="H43" s="81"/>
      <c r="I43" s="81"/>
      <c r="J43" s="81" t="str">
        <f>IF(ISNA(VLOOKUP(D43,Inscrits!B:E,3,FALSE)),"",VLOOKUP(D43,Inscrits!B:E,3,FALSE))</f>
        <v/>
      </c>
      <c r="K43" s="81" t="str">
        <f>IF(ISNA(VLOOKUP(D43,Inscrits!B:E,4,FALSE)),"",VLOOKUP(D43,Inscrits!B:E,4,FALSE))</f>
        <v/>
      </c>
      <c r="L43" s="81" t="str">
        <f t="shared" si="0"/>
        <v>R1</v>
      </c>
    </row>
    <row r="44" spans="3:12" ht="16.5" customHeight="1">
      <c r="C44" s="3">
        <v>43</v>
      </c>
      <c r="D44" s="78" t="str">
        <f>'6'!AR14</f>
        <v/>
      </c>
      <c r="E44" s="79"/>
      <c r="F44" s="80">
        <f>IF(ISNA(IF(LEFT(Division,2)="R1",VLOOKUP(E44,Points!$A$2:$D$68,2,FALSE),IF(LEFT(Division,2)="R2",VLOOKUP(E44,Points!$A$2:$D$68,3,FALSE),IF(LEFT(Division,2)="R3",VLOOKUP(E44,Points!$A$2:$D$68,4,FALSE),"DIV ???")))),0,IF(LEFT(Division,2)="R1",VLOOKUP(E44,Points!$A$2:$D$68,2,FALSE),IF(LEFT(Division,2)="R2",VLOOKUP(E44,Points!$A$2:$D$68,3,FALSE),IF(LEFT(Division,2)="R3",VLOOKUP(E44,Points!$A$2:$D$68,4,FALSE),"DIV ???"))))</f>
        <v>0</v>
      </c>
      <c r="G44" s="81" t="str">
        <f>IF(ISERROR(VLOOKUP(D44,'Final A'!$AG$4:$AJ$67,4,FALSE)),"",VLOOKUP(D44,'Final A'!$AG$4:$AJ$67,4,FALSE))</f>
        <v/>
      </c>
      <c r="H44" s="81"/>
      <c r="I44" s="81"/>
      <c r="J44" s="81" t="str">
        <f>IF(ISNA(VLOOKUP(D44,Inscrits!B:E,3,FALSE)),"",VLOOKUP(D44,Inscrits!B:E,3,FALSE))</f>
        <v/>
      </c>
      <c r="K44" s="81" t="str">
        <f>IF(ISNA(VLOOKUP(D44,Inscrits!B:E,4,FALSE)),"",VLOOKUP(D44,Inscrits!B:E,4,FALSE))</f>
        <v/>
      </c>
      <c r="L44" s="81" t="str">
        <f t="shared" si="0"/>
        <v>R1</v>
      </c>
    </row>
    <row r="45" spans="3:12" ht="16.5" customHeight="1">
      <c r="C45" s="3">
        <v>44</v>
      </c>
      <c r="D45" s="78" t="str">
        <f>'6'!AR15</f>
        <v/>
      </c>
      <c r="E45" s="79"/>
      <c r="F45" s="80">
        <f>IF(ISNA(IF(LEFT(Division,2)="R1",VLOOKUP(E45,Points!$A$2:$D$68,2,FALSE),IF(LEFT(Division,2)="R2",VLOOKUP(E45,Points!$A$2:$D$68,3,FALSE),IF(LEFT(Division,2)="R3",VLOOKUP(E45,Points!$A$2:$D$68,4,FALSE),"DIV ???")))),0,IF(LEFT(Division,2)="R1",VLOOKUP(E45,Points!$A$2:$D$68,2,FALSE),IF(LEFT(Division,2)="R2",VLOOKUP(E45,Points!$A$2:$D$68,3,FALSE),IF(LEFT(Division,2)="R3",VLOOKUP(E45,Points!$A$2:$D$68,4,FALSE),"DIV ???"))))</f>
        <v>0</v>
      </c>
      <c r="G45" s="81" t="str">
        <f>IF(ISERROR(VLOOKUP(D45,'Final A'!$AG$4:$AJ$67,4,FALSE)),"",VLOOKUP(D45,'Final A'!$AG$4:$AJ$67,4,FALSE))</f>
        <v/>
      </c>
      <c r="H45" s="81"/>
      <c r="I45" s="81"/>
      <c r="J45" s="81" t="str">
        <f>IF(ISNA(VLOOKUP(D45,Inscrits!B:E,3,FALSE)),"",VLOOKUP(D45,Inscrits!B:E,3,FALSE))</f>
        <v/>
      </c>
      <c r="K45" s="81" t="str">
        <f>IF(ISNA(VLOOKUP(D45,Inscrits!B:E,4,FALSE)),"",VLOOKUP(D45,Inscrits!B:E,4,FALSE))</f>
        <v/>
      </c>
      <c r="L45" s="81" t="str">
        <f t="shared" si="0"/>
        <v>R1</v>
      </c>
    </row>
    <row r="46" spans="3:12" ht="16.5" customHeight="1">
      <c r="C46" s="3">
        <v>45</v>
      </c>
      <c r="D46" s="78" t="str">
        <f>'7'!AR14</f>
        <v/>
      </c>
      <c r="E46" s="79"/>
      <c r="F46" s="80">
        <f>IF(ISNA(IF(LEFT(Division,2)="R1",VLOOKUP(E46,Points!$A$2:$D$68,2,FALSE),IF(LEFT(Division,2)="R2",VLOOKUP(E46,Points!$A$2:$D$68,3,FALSE),IF(LEFT(Division,2)="R3",VLOOKUP(E46,Points!$A$2:$D$68,4,FALSE),"DIV ???")))),0,IF(LEFT(Division,2)="R1",VLOOKUP(E46,Points!$A$2:$D$68,2,FALSE),IF(LEFT(Division,2)="R2",VLOOKUP(E46,Points!$A$2:$D$68,3,FALSE),IF(LEFT(Division,2)="R3",VLOOKUP(E46,Points!$A$2:$D$68,4,FALSE),"DIV ???"))))</f>
        <v>0</v>
      </c>
      <c r="G46" s="81" t="str">
        <f>IF(ISERROR(VLOOKUP(D46,'Final A'!$AG$4:$AJ$67,4,FALSE)),"",VLOOKUP(D46,'Final A'!$AG$4:$AJ$67,4,FALSE))</f>
        <v/>
      </c>
      <c r="H46" s="81"/>
      <c r="I46" s="81"/>
      <c r="J46" s="81" t="str">
        <f>IF(ISNA(VLOOKUP(D46,Inscrits!B:E,3,FALSE)),"",VLOOKUP(D46,Inscrits!B:E,3,FALSE))</f>
        <v/>
      </c>
      <c r="K46" s="81" t="str">
        <f>IF(ISNA(VLOOKUP(D46,Inscrits!B:E,4,FALSE)),"",VLOOKUP(D46,Inscrits!B:E,4,FALSE))</f>
        <v/>
      </c>
      <c r="L46" s="81" t="str">
        <f t="shared" si="0"/>
        <v>R1</v>
      </c>
    </row>
    <row r="47" spans="3:12" ht="16.5" customHeight="1">
      <c r="C47" s="3">
        <v>46</v>
      </c>
      <c r="D47" s="78" t="str">
        <f>'7'!AR15</f>
        <v/>
      </c>
      <c r="E47" s="79"/>
      <c r="F47" s="80">
        <f>IF(ISNA(IF(LEFT(Division,2)="R1",VLOOKUP(E47,Points!$A$2:$D$68,2,FALSE),IF(LEFT(Division,2)="R2",VLOOKUP(E47,Points!$A$2:$D$68,3,FALSE),IF(LEFT(Division,2)="R3",VLOOKUP(E47,Points!$A$2:$D$68,4,FALSE),"DIV ???")))),0,IF(LEFT(Division,2)="R1",VLOOKUP(E47,Points!$A$2:$D$68,2,FALSE),IF(LEFT(Division,2)="R2",VLOOKUP(E47,Points!$A$2:$D$68,3,FALSE),IF(LEFT(Division,2)="R3",VLOOKUP(E47,Points!$A$2:$D$68,4,FALSE),"DIV ???"))))</f>
        <v>0</v>
      </c>
      <c r="G47" s="81" t="str">
        <f>IF(ISERROR(VLOOKUP(D47,'Final A'!$AG$4:$AJ$67,4,FALSE)),"",VLOOKUP(D47,'Final A'!$AG$4:$AJ$67,4,FALSE))</f>
        <v/>
      </c>
      <c r="H47" s="81"/>
      <c r="I47" s="81"/>
      <c r="J47" s="81" t="str">
        <f>IF(ISNA(VLOOKUP(D47,Inscrits!B:E,3,FALSE)),"",VLOOKUP(D47,Inscrits!B:E,3,FALSE))</f>
        <v/>
      </c>
      <c r="K47" s="81" t="str">
        <f>IF(ISNA(VLOOKUP(D47,Inscrits!B:E,4,FALSE)),"",VLOOKUP(D47,Inscrits!B:E,4,FALSE))</f>
        <v/>
      </c>
      <c r="L47" s="81" t="str">
        <f t="shared" si="0"/>
        <v>R1</v>
      </c>
    </row>
    <row r="48" spans="3:12" ht="16.5" customHeight="1">
      <c r="C48" s="3">
        <v>47</v>
      </c>
      <c r="D48" s="78" t="str">
        <f>'8'!AR14</f>
        <v/>
      </c>
      <c r="E48" s="79"/>
      <c r="F48" s="80">
        <f>IF(ISNA(IF(LEFT(Division,2)="R1",VLOOKUP(E48,Points!$A$2:$D$68,2,FALSE),IF(LEFT(Division,2)="R2",VLOOKUP(E48,Points!$A$2:$D$68,3,FALSE),IF(LEFT(Division,2)="R3",VLOOKUP(E48,Points!$A$2:$D$68,4,FALSE),"DIV ???")))),0,IF(LEFT(Division,2)="R1",VLOOKUP(E48,Points!$A$2:$D$68,2,FALSE),IF(LEFT(Division,2)="R2",VLOOKUP(E48,Points!$A$2:$D$68,3,FALSE),IF(LEFT(Division,2)="R3",VLOOKUP(E48,Points!$A$2:$D$68,4,FALSE),"DIV ???"))))</f>
        <v>0</v>
      </c>
      <c r="G48" s="81" t="str">
        <f>IF(ISERROR(VLOOKUP(D48,'Final A'!$AG$4:$AJ$67,4,FALSE)),"",VLOOKUP(D48,'Final A'!$AG$4:$AJ$67,4,FALSE))</f>
        <v/>
      </c>
      <c r="H48" s="81"/>
      <c r="I48" s="81"/>
      <c r="J48" s="81" t="str">
        <f>IF(ISNA(VLOOKUP(D48,Inscrits!B:E,3,FALSE)),"",VLOOKUP(D48,Inscrits!B:E,3,FALSE))</f>
        <v/>
      </c>
      <c r="K48" s="81" t="str">
        <f>IF(ISNA(VLOOKUP(D48,Inscrits!B:E,4,FALSE)),"",VLOOKUP(D48,Inscrits!B:E,4,FALSE))</f>
        <v/>
      </c>
      <c r="L48" s="81" t="str">
        <f t="shared" si="0"/>
        <v>R1</v>
      </c>
    </row>
    <row r="49" spans="3:12" ht="16.5" customHeight="1">
      <c r="C49" s="3">
        <v>48</v>
      </c>
      <c r="D49" s="78" t="str">
        <f>'8'!AR15</f>
        <v/>
      </c>
      <c r="E49" s="79"/>
      <c r="F49" s="80">
        <f>IF(ISNA(IF(LEFT(Division,2)="R1",VLOOKUP(E49,Points!$A$2:$D$68,2,FALSE),IF(LEFT(Division,2)="R2",VLOOKUP(E49,Points!$A$2:$D$68,3,FALSE),IF(LEFT(Division,2)="R3",VLOOKUP(E49,Points!$A$2:$D$68,4,FALSE),"DIV ???")))),0,IF(LEFT(Division,2)="R1",VLOOKUP(E49,Points!$A$2:$D$68,2,FALSE),IF(LEFT(Division,2)="R2",VLOOKUP(E49,Points!$A$2:$D$68,3,FALSE),IF(LEFT(Division,2)="R3",VLOOKUP(E49,Points!$A$2:$D$68,4,FALSE),"DIV ???"))))</f>
        <v>0</v>
      </c>
      <c r="G49" s="81" t="str">
        <f>IF(ISERROR(VLOOKUP(D49,'Final A'!$AG$4:$AJ$67,4,FALSE)),"",VLOOKUP(D49,'Final A'!$AG$4:$AJ$67,4,FALSE))</f>
        <v/>
      </c>
      <c r="H49" s="81"/>
      <c r="I49" s="81"/>
      <c r="J49" s="81" t="str">
        <f>IF(ISNA(VLOOKUP(D49,Inscrits!B:E,3,FALSE)),"",VLOOKUP(D49,Inscrits!B:E,3,FALSE))</f>
        <v/>
      </c>
      <c r="K49" s="81" t="str">
        <f>IF(ISNA(VLOOKUP(D49,Inscrits!B:E,4,FALSE)),"",VLOOKUP(D49,Inscrits!B:E,4,FALSE))</f>
        <v/>
      </c>
      <c r="L49" s="81" t="str">
        <f t="shared" si="0"/>
        <v>R1</v>
      </c>
    </row>
    <row r="50" spans="3:12" ht="16.5" customHeight="1">
      <c r="C50" s="3">
        <v>49</v>
      </c>
      <c r="D50" s="78" t="str">
        <f>'1'!AR16</f>
        <v/>
      </c>
      <c r="E50" s="79"/>
      <c r="F50" s="80">
        <f>IF(ISNA(IF(LEFT(Division,2)="R1",VLOOKUP(E50,Points!$A$2:$D$68,2,FALSE),IF(LEFT(Division,2)="R2",VLOOKUP(E50,Points!$A$2:$D$68,3,FALSE),IF(LEFT(Division,2)="R3",VLOOKUP(E50,Points!$A$2:$D$68,4,FALSE),"DIV ???")))),0,IF(LEFT(Division,2)="R1",VLOOKUP(E50,Points!$A$2:$D$68,2,FALSE),IF(LEFT(Division,2)="R2",VLOOKUP(E50,Points!$A$2:$D$68,3,FALSE),IF(LEFT(Division,2)="R3",VLOOKUP(E50,Points!$A$2:$D$68,4,FALSE),"DIV ???"))))</f>
        <v>0</v>
      </c>
      <c r="G50" s="81" t="str">
        <f>IF(ISERROR(VLOOKUP(D50,'Final A'!$AG$4:$AJ$67,4,FALSE)),"",VLOOKUP(D50,'Final A'!$AG$4:$AJ$67,4,FALSE))</f>
        <v/>
      </c>
      <c r="H50" s="81"/>
      <c r="I50" s="81"/>
      <c r="J50" s="81" t="str">
        <f>IF(ISNA(VLOOKUP(D50,Inscrits!B:E,3,FALSE)),"",VLOOKUP(D50,Inscrits!B:E,3,FALSE))</f>
        <v/>
      </c>
      <c r="K50" s="81" t="str">
        <f>IF(ISNA(VLOOKUP(D50,Inscrits!B:E,4,FALSE)),"",VLOOKUP(D50,Inscrits!B:E,4,FALSE))</f>
        <v/>
      </c>
      <c r="L50" s="81" t="str">
        <f t="shared" si="0"/>
        <v>R1</v>
      </c>
    </row>
    <row r="51" spans="3:12" ht="16.5" customHeight="1">
      <c r="C51" s="3">
        <v>50</v>
      </c>
      <c r="D51" s="78" t="str">
        <f>'1'!AR17</f>
        <v>Blanc 11</v>
      </c>
      <c r="E51" s="79"/>
      <c r="F51" s="80">
        <f>IF(ISNA(IF(LEFT(Division,2)="R1",VLOOKUP(E51,Points!$A$2:$D$68,2,FALSE),IF(LEFT(Division,2)="R2",VLOOKUP(E51,Points!$A$2:$D$68,3,FALSE),IF(LEFT(Division,2)="R3",VLOOKUP(E51,Points!$A$2:$D$68,4,FALSE),"DIV ???")))),0,IF(LEFT(Division,2)="R1",VLOOKUP(E51,Points!$A$2:$D$68,2,FALSE),IF(LEFT(Division,2)="R2",VLOOKUP(E51,Points!$A$2:$D$68,3,FALSE),IF(LEFT(Division,2)="R3",VLOOKUP(E51,Points!$A$2:$D$68,4,FALSE),"DIV ???"))))</f>
        <v>0</v>
      </c>
      <c r="G51" s="81">
        <f>IF(ISERROR(VLOOKUP(D51,'Final A'!$AG$4:$AJ$67,4,FALSE)),"",VLOOKUP(D51,'Final A'!$AG$4:$AJ$67,4,FALSE))</f>
        <v>0</v>
      </c>
      <c r="H51" s="81"/>
      <c r="I51" s="81"/>
      <c r="J51" s="81">
        <f>IF(ISNA(VLOOKUP(D51,Inscrits!B:E,3,FALSE)),"",VLOOKUP(D51,Inscrits!B:E,3,FALSE))</f>
        <v>0</v>
      </c>
      <c r="K51" s="81">
        <f>IF(ISNA(VLOOKUP(D51,Inscrits!B:E,4,FALSE)),"",VLOOKUP(D51,Inscrits!B:E,4,FALSE))</f>
        <v>0</v>
      </c>
      <c r="L51" s="81" t="str">
        <f t="shared" si="0"/>
        <v>R1</v>
      </c>
    </row>
    <row r="52" spans="3:12" ht="16.5" customHeight="1">
      <c r="C52" s="3">
        <v>51</v>
      </c>
      <c r="D52" s="78" t="str">
        <f>'2'!AR16</f>
        <v>Blanc 19</v>
      </c>
      <c r="E52" s="79"/>
      <c r="F52" s="80">
        <f>IF(ISNA(IF(LEFT(Division,2)="R1",VLOOKUP(E52,Points!$A$2:$D$68,2,FALSE),IF(LEFT(Division,2)="R2",VLOOKUP(E52,Points!$A$2:$D$68,3,FALSE),IF(LEFT(Division,2)="R3",VLOOKUP(E52,Points!$A$2:$D$68,4,FALSE),"DIV ???")))),0,IF(LEFT(Division,2)="R1",VLOOKUP(E52,Points!$A$2:$D$68,2,FALSE),IF(LEFT(Division,2)="R2",VLOOKUP(E52,Points!$A$2:$D$68,3,FALSE),IF(LEFT(Division,2)="R3",VLOOKUP(E52,Points!$A$2:$D$68,4,FALSE),"DIV ???"))))</f>
        <v>0</v>
      </c>
      <c r="G52" s="81">
        <f>IF(ISERROR(VLOOKUP(D52,'Final A'!$AG$4:$AJ$67,4,FALSE)),"",VLOOKUP(D52,'Final A'!$AG$4:$AJ$67,4,FALSE))</f>
        <v>0</v>
      </c>
      <c r="H52" s="81"/>
      <c r="I52" s="81"/>
      <c r="J52" s="81">
        <f>IF(ISNA(VLOOKUP(D52,Inscrits!B:E,3,FALSE)),"",VLOOKUP(D52,Inscrits!B:E,3,FALSE))</f>
        <v>0</v>
      </c>
      <c r="K52" s="81">
        <f>IF(ISNA(VLOOKUP(D52,Inscrits!B:E,4,FALSE)),"",VLOOKUP(D52,Inscrits!B:E,4,FALSE))</f>
        <v>0</v>
      </c>
      <c r="L52" s="81" t="str">
        <f t="shared" si="0"/>
        <v>R1</v>
      </c>
    </row>
    <row r="53" spans="3:12" ht="16.5" customHeight="1">
      <c r="C53" s="3">
        <v>52</v>
      </c>
      <c r="D53" s="78" t="str">
        <f>'2'!AR17</f>
        <v>Blanc 3</v>
      </c>
      <c r="E53" s="79"/>
      <c r="F53" s="80">
        <f>IF(ISNA(IF(LEFT(Division,2)="R1",VLOOKUP(E53,Points!$A$2:$D$68,2,FALSE),IF(LEFT(Division,2)="R2",VLOOKUP(E53,Points!$A$2:$D$68,3,FALSE),IF(LEFT(Division,2)="R3",VLOOKUP(E53,Points!$A$2:$D$68,4,FALSE),"DIV ???")))),0,IF(LEFT(Division,2)="R1",VLOOKUP(E53,Points!$A$2:$D$68,2,FALSE),IF(LEFT(Division,2)="R2",VLOOKUP(E53,Points!$A$2:$D$68,3,FALSE),IF(LEFT(Division,2)="R3",VLOOKUP(E53,Points!$A$2:$D$68,4,FALSE),"DIV ???"))))</f>
        <v>0</v>
      </c>
      <c r="G53" s="81">
        <f>IF(ISERROR(VLOOKUP(D53,'Final A'!$AG$4:$AJ$67,4,FALSE)),"",VLOOKUP(D53,'Final A'!$AG$4:$AJ$67,4,FALSE))</f>
        <v>0</v>
      </c>
      <c r="H53" s="81"/>
      <c r="I53" s="81"/>
      <c r="J53" s="81">
        <f>IF(ISNA(VLOOKUP(D53,Inscrits!B:E,3,FALSE)),"",VLOOKUP(D53,Inscrits!B:E,3,FALSE))</f>
        <v>0</v>
      </c>
      <c r="K53" s="81">
        <f>IF(ISNA(VLOOKUP(D53,Inscrits!B:E,4,FALSE)),"",VLOOKUP(D53,Inscrits!B:E,4,FALSE))</f>
        <v>0</v>
      </c>
      <c r="L53" s="81" t="str">
        <f t="shared" si="0"/>
        <v>R1</v>
      </c>
    </row>
    <row r="54" spans="3:12" ht="16.5" customHeight="1">
      <c r="C54" s="3">
        <v>53</v>
      </c>
      <c r="D54" s="78" t="str">
        <f>'3'!AR16</f>
        <v/>
      </c>
      <c r="E54" s="79"/>
      <c r="F54" s="80">
        <f>IF(ISNA(IF(LEFT(Division,2)="R1",VLOOKUP(E54,Points!$A$2:$D$68,2,FALSE),IF(LEFT(Division,2)="R2",VLOOKUP(E54,Points!$A$2:$D$68,3,FALSE),IF(LEFT(Division,2)="R3",VLOOKUP(E54,Points!$A$2:$D$68,4,FALSE),"DIV ???")))),0,IF(LEFT(Division,2)="R1",VLOOKUP(E54,Points!$A$2:$D$68,2,FALSE),IF(LEFT(Division,2)="R2",VLOOKUP(E54,Points!$A$2:$D$68,3,FALSE),IF(LEFT(Division,2)="R3",VLOOKUP(E54,Points!$A$2:$D$68,4,FALSE),"DIV ???"))))</f>
        <v>0</v>
      </c>
      <c r="G54" s="81" t="str">
        <f>IF(ISERROR(VLOOKUP(D54,'Final A'!$AG$4:$AJ$67,4,FALSE)),"",VLOOKUP(D54,'Final A'!$AG$4:$AJ$67,4,FALSE))</f>
        <v/>
      </c>
      <c r="H54" s="81"/>
      <c r="I54" s="81"/>
      <c r="J54" s="81" t="str">
        <f>IF(ISNA(VLOOKUP(D54,Inscrits!B:E,3,FALSE)),"",VLOOKUP(D54,Inscrits!B:E,3,FALSE))</f>
        <v/>
      </c>
      <c r="K54" s="81" t="str">
        <f>IF(ISNA(VLOOKUP(D54,Inscrits!B:E,4,FALSE)),"",VLOOKUP(D54,Inscrits!B:E,4,FALSE))</f>
        <v/>
      </c>
      <c r="L54" s="81" t="str">
        <f t="shared" si="0"/>
        <v>R1</v>
      </c>
    </row>
    <row r="55" spans="3:12" ht="16.5" customHeight="1">
      <c r="C55" s="3">
        <v>54</v>
      </c>
      <c r="D55" s="78" t="str">
        <f>'3'!AR17</f>
        <v>Blanc 7</v>
      </c>
      <c r="E55" s="79"/>
      <c r="F55" s="80">
        <f>IF(ISNA(IF(LEFT(Division,2)="R1",VLOOKUP(E55,Points!$A$2:$D$68,2,FALSE),IF(LEFT(Division,2)="R2",VLOOKUP(E55,Points!$A$2:$D$68,3,FALSE),IF(LEFT(Division,2)="R3",VLOOKUP(E55,Points!$A$2:$D$68,4,FALSE),"DIV ???")))),0,IF(LEFT(Division,2)="R1",VLOOKUP(E55,Points!$A$2:$D$68,2,FALSE),IF(LEFT(Division,2)="R2",VLOOKUP(E55,Points!$A$2:$D$68,3,FALSE),IF(LEFT(Division,2)="R3",VLOOKUP(E55,Points!$A$2:$D$68,4,FALSE),"DIV ???"))))</f>
        <v>0</v>
      </c>
      <c r="G55" s="81">
        <f>IF(ISERROR(VLOOKUP(D55,'Final A'!$AG$4:$AJ$67,4,FALSE)),"",VLOOKUP(D55,'Final A'!$AG$4:$AJ$67,4,FALSE))</f>
        <v>0</v>
      </c>
      <c r="H55" s="81"/>
      <c r="I55" s="81"/>
      <c r="J55" s="81">
        <f>IF(ISNA(VLOOKUP(D55,Inscrits!B:E,3,FALSE)),"",VLOOKUP(D55,Inscrits!B:E,3,FALSE))</f>
        <v>0</v>
      </c>
      <c r="K55" s="81">
        <f>IF(ISNA(VLOOKUP(D55,Inscrits!B:E,4,FALSE)),"",VLOOKUP(D55,Inscrits!B:E,4,FALSE))</f>
        <v>0</v>
      </c>
      <c r="L55" s="81" t="str">
        <f t="shared" si="0"/>
        <v>R1</v>
      </c>
    </row>
    <row r="56" spans="3:12" ht="16.5" customHeight="1">
      <c r="C56" s="3">
        <v>55</v>
      </c>
      <c r="D56" s="78" t="str">
        <f>'4'!AR16</f>
        <v>Blanc 15</v>
      </c>
      <c r="E56" s="79"/>
      <c r="F56" s="80">
        <f>IF(ISNA(IF(LEFT(Division,2)="R1",VLOOKUP(E56,Points!$A$2:$D$68,2,FALSE),IF(LEFT(Division,2)="R2",VLOOKUP(E56,Points!$A$2:$D$68,3,FALSE),IF(LEFT(Division,2)="R3",VLOOKUP(E56,Points!$A$2:$D$68,4,FALSE),"DIV ???")))),0,IF(LEFT(Division,2)="R1",VLOOKUP(E56,Points!$A$2:$D$68,2,FALSE),IF(LEFT(Division,2)="R2",VLOOKUP(E56,Points!$A$2:$D$68,3,FALSE),IF(LEFT(Division,2)="R3",VLOOKUP(E56,Points!$A$2:$D$68,4,FALSE),"DIV ???"))))</f>
        <v>0</v>
      </c>
      <c r="G56" s="81">
        <f>IF(ISERROR(VLOOKUP(D56,'Final A'!$AG$4:$AJ$67,4,FALSE)),"",VLOOKUP(D56,'Final A'!$AG$4:$AJ$67,4,FALSE))</f>
        <v>0</v>
      </c>
      <c r="H56" s="81"/>
      <c r="I56" s="81"/>
      <c r="J56" s="81">
        <f>IF(ISNA(VLOOKUP(D56,Inscrits!B:E,3,FALSE)),"",VLOOKUP(D56,Inscrits!B:E,3,FALSE))</f>
        <v>0</v>
      </c>
      <c r="K56" s="81">
        <f>IF(ISNA(VLOOKUP(D56,Inscrits!B:E,4,FALSE)),"",VLOOKUP(D56,Inscrits!B:E,4,FALSE))</f>
        <v>0</v>
      </c>
      <c r="L56" s="81" t="str">
        <f t="shared" si="0"/>
        <v>R1</v>
      </c>
    </row>
    <row r="57" spans="3:12" ht="16.5" customHeight="1">
      <c r="C57" s="3">
        <v>56</v>
      </c>
      <c r="D57" s="78" t="str">
        <f>'4'!AR17</f>
        <v/>
      </c>
      <c r="E57" s="79"/>
      <c r="F57" s="80">
        <f>IF(ISNA(IF(LEFT(Division,2)="R1",VLOOKUP(E57,Points!$A$2:$D$68,2,FALSE),IF(LEFT(Division,2)="R2",VLOOKUP(E57,Points!$A$2:$D$68,3,FALSE),IF(LEFT(Division,2)="R3",VLOOKUP(E57,Points!$A$2:$D$68,4,FALSE),"DIV ???")))),0,IF(LEFT(Division,2)="R1",VLOOKUP(E57,Points!$A$2:$D$68,2,FALSE),IF(LEFT(Division,2)="R2",VLOOKUP(E57,Points!$A$2:$D$68,3,FALSE),IF(LEFT(Division,2)="R3",VLOOKUP(E57,Points!$A$2:$D$68,4,FALSE),"DIV ???"))))</f>
        <v>0</v>
      </c>
      <c r="G57" s="81" t="str">
        <f>IF(ISERROR(VLOOKUP(D57,'Final A'!$AG$4:$AJ$67,4,FALSE)),"",VLOOKUP(D57,'Final A'!$AG$4:$AJ$67,4,FALSE))</f>
        <v/>
      </c>
      <c r="H57" s="81"/>
      <c r="I57" s="81"/>
      <c r="J57" s="81" t="str">
        <f>IF(ISNA(VLOOKUP(D57,Inscrits!B:E,3,FALSE)),"",VLOOKUP(D57,Inscrits!B:E,3,FALSE))</f>
        <v/>
      </c>
      <c r="K57" s="81" t="str">
        <f>IF(ISNA(VLOOKUP(D57,Inscrits!B:E,4,FALSE)),"",VLOOKUP(D57,Inscrits!B:E,4,FALSE))</f>
        <v/>
      </c>
      <c r="L57" s="81" t="str">
        <f t="shared" si="0"/>
        <v>R1</v>
      </c>
    </row>
    <row r="58" spans="3:12" ht="16.5" customHeight="1">
      <c r="C58" s="3">
        <v>57</v>
      </c>
      <c r="D58" s="78" t="str">
        <f>'5'!AR16</f>
        <v/>
      </c>
      <c r="E58" s="79"/>
      <c r="F58" s="80">
        <f>IF(ISNA(IF(LEFT(Division,2)="R1",VLOOKUP(E58,Points!$A$2:$D$68,2,FALSE),IF(LEFT(Division,2)="R2",VLOOKUP(E58,Points!$A$2:$D$68,3,FALSE),IF(LEFT(Division,2)="R3",VLOOKUP(E58,Points!$A$2:$D$68,4,FALSE),"DIV ???")))),0,IF(LEFT(Division,2)="R1",VLOOKUP(E58,Points!$A$2:$D$68,2,FALSE),IF(LEFT(Division,2)="R2",VLOOKUP(E58,Points!$A$2:$D$68,3,FALSE),IF(LEFT(Division,2)="R3",VLOOKUP(E58,Points!$A$2:$D$68,4,FALSE),"DIV ???"))))</f>
        <v>0</v>
      </c>
      <c r="G58" s="81" t="str">
        <f>IF(ISERROR(VLOOKUP(D58,'Final A'!$AG$4:$AJ$67,4,FALSE)),"",VLOOKUP(D58,'Final A'!$AG$4:$AJ$67,4,FALSE))</f>
        <v/>
      </c>
      <c r="H58" s="81"/>
      <c r="I58" s="81"/>
      <c r="J58" s="81" t="str">
        <f>IF(ISNA(VLOOKUP(D58,Inscrits!B:E,3,FALSE)),"",VLOOKUP(D58,Inscrits!B:E,3,FALSE))</f>
        <v/>
      </c>
      <c r="K58" s="81" t="str">
        <f>IF(ISNA(VLOOKUP(D58,Inscrits!B:E,4,FALSE)),"",VLOOKUP(D58,Inscrits!B:E,4,FALSE))</f>
        <v/>
      </c>
      <c r="L58" s="81" t="str">
        <f t="shared" si="0"/>
        <v>R1</v>
      </c>
    </row>
    <row r="59" spans="3:12" ht="16.5" customHeight="1">
      <c r="C59" s="3">
        <v>58</v>
      </c>
      <c r="D59" s="78" t="str">
        <f>'5'!AR17</f>
        <v>Blanc 9</v>
      </c>
      <c r="E59" s="79"/>
      <c r="F59" s="80">
        <f>IF(ISNA(IF(LEFT(Division,2)="R1",VLOOKUP(E59,Points!$A$2:$D$68,2,FALSE),IF(LEFT(Division,2)="R2",VLOOKUP(E59,Points!$A$2:$D$68,3,FALSE),IF(LEFT(Division,2)="R3",VLOOKUP(E59,Points!$A$2:$D$68,4,FALSE),"DIV ???")))),0,IF(LEFT(Division,2)="R1",VLOOKUP(E59,Points!$A$2:$D$68,2,FALSE),IF(LEFT(Division,2)="R2",VLOOKUP(E59,Points!$A$2:$D$68,3,FALSE),IF(LEFT(Division,2)="R3",VLOOKUP(E59,Points!$A$2:$D$68,4,FALSE),"DIV ???"))))</f>
        <v>0</v>
      </c>
      <c r="G59" s="81">
        <f>IF(ISERROR(VLOOKUP(D59,'Final A'!$AG$4:$AJ$67,4,FALSE)),"",VLOOKUP(D59,'Final A'!$AG$4:$AJ$67,4,FALSE))</f>
        <v>0</v>
      </c>
      <c r="H59" s="81"/>
      <c r="I59" s="81"/>
      <c r="J59" s="81">
        <f>IF(ISNA(VLOOKUP(D59,Inscrits!B:E,3,FALSE)),"",VLOOKUP(D59,Inscrits!B:E,3,FALSE))</f>
        <v>0</v>
      </c>
      <c r="K59" s="81">
        <f>IF(ISNA(VLOOKUP(D59,Inscrits!B:E,4,FALSE)),"",VLOOKUP(D59,Inscrits!B:E,4,FALSE))</f>
        <v>0</v>
      </c>
      <c r="L59" s="81" t="str">
        <f t="shared" si="0"/>
        <v>R1</v>
      </c>
    </row>
    <row r="60" spans="3:12" ht="16.5" customHeight="1">
      <c r="C60" s="3">
        <v>59</v>
      </c>
      <c r="D60" s="78" t="str">
        <f>'6'!AR16</f>
        <v>Blanc 17</v>
      </c>
      <c r="E60" s="79"/>
      <c r="F60" s="80">
        <f>IF(ISNA(IF(LEFT(Division,2)="R1",VLOOKUP(E60,Points!$A$2:$D$68,2,FALSE),IF(LEFT(Division,2)="R2",VLOOKUP(E60,Points!$A$2:$D$68,3,FALSE),IF(LEFT(Division,2)="R3",VLOOKUP(E60,Points!$A$2:$D$68,4,FALSE),"DIV ???")))),0,IF(LEFT(Division,2)="R1",VLOOKUP(E60,Points!$A$2:$D$68,2,FALSE),IF(LEFT(Division,2)="R2",VLOOKUP(E60,Points!$A$2:$D$68,3,FALSE),IF(LEFT(Division,2)="R3",VLOOKUP(E60,Points!$A$2:$D$68,4,FALSE),"DIV ???"))))</f>
        <v>0</v>
      </c>
      <c r="G60" s="81">
        <f>IF(ISERROR(VLOOKUP(D60,'Final A'!$AG$4:$AJ$67,4,FALSE)),"",VLOOKUP(D60,'Final A'!$AG$4:$AJ$67,4,FALSE))</f>
        <v>0</v>
      </c>
      <c r="H60" s="81"/>
      <c r="I60" s="81"/>
      <c r="J60" s="81">
        <f>IF(ISNA(VLOOKUP(D60,Inscrits!B:E,3,FALSE)),"",VLOOKUP(D60,Inscrits!B:E,3,FALSE))</f>
        <v>0</v>
      </c>
      <c r="K60" s="81">
        <f>IF(ISNA(VLOOKUP(D60,Inscrits!B:E,4,FALSE)),"",VLOOKUP(D60,Inscrits!B:E,4,FALSE))</f>
        <v>0</v>
      </c>
      <c r="L60" s="81" t="str">
        <f t="shared" si="0"/>
        <v>R1</v>
      </c>
    </row>
    <row r="61" spans="3:12" ht="16.5" customHeight="1">
      <c r="C61" s="3">
        <v>60</v>
      </c>
      <c r="D61" s="78" t="str">
        <f>'6'!AR17</f>
        <v>Blanc 1</v>
      </c>
      <c r="E61" s="79"/>
      <c r="F61" s="80">
        <f>IF(ISNA(IF(LEFT(Division,2)="R1",VLOOKUP(E61,Points!$A$2:$D$68,2,FALSE),IF(LEFT(Division,2)="R2",VLOOKUP(E61,Points!$A$2:$D$68,3,FALSE),IF(LEFT(Division,2)="R3",VLOOKUP(E61,Points!$A$2:$D$68,4,FALSE),"DIV ???")))),0,IF(LEFT(Division,2)="R1",VLOOKUP(E61,Points!$A$2:$D$68,2,FALSE),IF(LEFT(Division,2)="R2",VLOOKUP(E61,Points!$A$2:$D$68,3,FALSE),IF(LEFT(Division,2)="R3",VLOOKUP(E61,Points!$A$2:$D$68,4,FALSE),"DIV ???"))))</f>
        <v>0</v>
      </c>
      <c r="G61" s="81">
        <f>IF(ISERROR(VLOOKUP(D61,'Final A'!$AG$4:$AJ$67,4,FALSE)),"",VLOOKUP(D61,'Final A'!$AG$4:$AJ$67,4,FALSE))</f>
        <v>0</v>
      </c>
      <c r="H61" s="81"/>
      <c r="I61" s="81"/>
      <c r="J61" s="81">
        <f>IF(ISNA(VLOOKUP(D61,Inscrits!B:E,3,FALSE)),"",VLOOKUP(D61,Inscrits!B:E,3,FALSE))</f>
        <v>0</v>
      </c>
      <c r="K61" s="81">
        <f>IF(ISNA(VLOOKUP(D61,Inscrits!B:E,4,FALSE)),"",VLOOKUP(D61,Inscrits!B:E,4,FALSE))</f>
        <v>0</v>
      </c>
      <c r="L61" s="81" t="str">
        <f t="shared" si="0"/>
        <v>R1</v>
      </c>
    </row>
    <row r="62" spans="3:12" ht="16.5" customHeight="1">
      <c r="C62" s="3">
        <v>61</v>
      </c>
      <c r="D62" s="78" t="str">
        <f>'7'!AR16</f>
        <v>Blanc 21</v>
      </c>
      <c r="E62" s="79"/>
      <c r="F62" s="80">
        <f>IF(ISNA(IF(LEFT(Division,2)="R1",VLOOKUP(E62,Points!$A$2:$D$68,2,FALSE),IF(LEFT(Division,2)="R2",VLOOKUP(E62,Points!$A$2:$D$68,3,FALSE),IF(LEFT(Division,2)="R3",VLOOKUP(E62,Points!$A$2:$D$68,4,FALSE),"DIV ???")))),0,IF(LEFT(Division,2)="R1",VLOOKUP(E62,Points!$A$2:$D$68,2,FALSE),IF(LEFT(Division,2)="R2",VLOOKUP(E62,Points!$A$2:$D$68,3,FALSE),IF(LEFT(Division,2)="R3",VLOOKUP(E62,Points!$A$2:$D$68,4,FALSE),"DIV ???"))))</f>
        <v>0</v>
      </c>
      <c r="G62" s="81">
        <f>IF(ISERROR(VLOOKUP(D62,'Final A'!$AG$4:$AJ$67,4,FALSE)),"",VLOOKUP(D62,'Final A'!$AG$4:$AJ$67,4,FALSE))</f>
        <v>0</v>
      </c>
      <c r="H62" s="81"/>
      <c r="I62" s="81"/>
      <c r="J62" s="81">
        <f>IF(ISNA(VLOOKUP(D62,Inscrits!B:E,3,FALSE)),"",VLOOKUP(D62,Inscrits!B:E,3,FALSE))</f>
        <v>0</v>
      </c>
      <c r="K62" s="81">
        <f>IF(ISNA(VLOOKUP(D62,Inscrits!B:E,4,FALSE)),"",VLOOKUP(D62,Inscrits!B:E,4,FALSE))</f>
        <v>0</v>
      </c>
      <c r="L62" s="81" t="str">
        <f t="shared" si="0"/>
        <v>R1</v>
      </c>
    </row>
    <row r="63" spans="3:12" ht="16.5" customHeight="1">
      <c r="C63" s="3">
        <v>62</v>
      </c>
      <c r="D63" s="78" t="str">
        <f>'7'!AR17</f>
        <v>Blanc 5</v>
      </c>
      <c r="E63" s="79"/>
      <c r="F63" s="80">
        <f>IF(ISNA(IF(LEFT(Division,2)="R1",VLOOKUP(E63,Points!$A$2:$D$68,2,FALSE),IF(LEFT(Division,2)="R2",VLOOKUP(E63,Points!$A$2:$D$68,3,FALSE),IF(LEFT(Division,2)="R3",VLOOKUP(E63,Points!$A$2:$D$68,4,FALSE),"DIV ???")))),0,IF(LEFT(Division,2)="R1",VLOOKUP(E63,Points!$A$2:$D$68,2,FALSE),IF(LEFT(Division,2)="R2",VLOOKUP(E63,Points!$A$2:$D$68,3,FALSE),IF(LEFT(Division,2)="R3",VLOOKUP(E63,Points!$A$2:$D$68,4,FALSE),"DIV ???"))))</f>
        <v>0</v>
      </c>
      <c r="G63" s="81">
        <f>IF(ISERROR(VLOOKUP(D63,'Final A'!$AG$4:$AJ$67,4,FALSE)),"",VLOOKUP(D63,'Final A'!$AG$4:$AJ$67,4,FALSE))</f>
        <v>0</v>
      </c>
      <c r="H63" s="81"/>
      <c r="I63" s="81"/>
      <c r="J63" s="81">
        <f>IF(ISNA(VLOOKUP(D63,Inscrits!B:E,3,FALSE)),"",VLOOKUP(D63,Inscrits!B:E,3,FALSE))</f>
        <v>0</v>
      </c>
      <c r="K63" s="81">
        <f>IF(ISNA(VLOOKUP(D63,Inscrits!B:E,4,FALSE)),"",VLOOKUP(D63,Inscrits!B:E,4,FALSE))</f>
        <v>0</v>
      </c>
      <c r="L63" s="81" t="str">
        <f t="shared" si="0"/>
        <v>R1</v>
      </c>
    </row>
    <row r="64" spans="3:12" ht="16.5" customHeight="1">
      <c r="C64" s="3">
        <v>63</v>
      </c>
      <c r="D64" s="78" t="str">
        <f>'8'!AR16</f>
        <v>Blanc 13</v>
      </c>
      <c r="E64" s="79"/>
      <c r="F64" s="80">
        <f>IF(ISNA(IF(LEFT(Division,2)="R1",VLOOKUP(E64,Points!$A$2:$D$68,2,FALSE),IF(LEFT(Division,2)="R2",VLOOKUP(E64,Points!$A$2:$D$68,3,FALSE),IF(LEFT(Division,2)="R3",VLOOKUP(E64,Points!$A$2:$D$68,4,FALSE),"DIV ???")))),0,IF(LEFT(Division,2)="R1",VLOOKUP(E64,Points!$A$2:$D$68,2,FALSE),IF(LEFT(Division,2)="R2",VLOOKUP(E64,Points!$A$2:$D$68,3,FALSE),IF(LEFT(Division,2)="R3",VLOOKUP(E64,Points!$A$2:$D$68,4,FALSE),"DIV ???"))))</f>
        <v>0</v>
      </c>
      <c r="G64" s="81">
        <f>IF(ISERROR(VLOOKUP(D64,'Final A'!$AG$4:$AJ$67,4,FALSE)),"",VLOOKUP(D64,'Final A'!$AG$4:$AJ$67,4,FALSE))</f>
        <v>0</v>
      </c>
      <c r="H64" s="81"/>
      <c r="I64" s="81"/>
      <c r="J64" s="81">
        <f>IF(ISNA(VLOOKUP(D64,Inscrits!B:E,3,FALSE)),"",VLOOKUP(D64,Inscrits!B:E,3,FALSE))</f>
        <v>0</v>
      </c>
      <c r="K64" s="81">
        <f>IF(ISNA(VLOOKUP(D64,Inscrits!B:E,4,FALSE)),"",VLOOKUP(D64,Inscrits!B:E,4,FALSE))</f>
        <v>0</v>
      </c>
      <c r="L64" s="81" t="str">
        <f t="shared" si="0"/>
        <v>R1</v>
      </c>
    </row>
    <row r="65" spans="3:12" ht="16.5" customHeight="1">
      <c r="C65" s="3">
        <v>64</v>
      </c>
      <c r="D65" s="78" t="str">
        <f>'8'!AR17</f>
        <v/>
      </c>
      <c r="E65" s="79"/>
      <c r="F65" s="80">
        <f>IF(ISNA(IF(LEFT(Division,2)="R1",VLOOKUP(E65,Points!$A$2:$D$68,2,FALSE),IF(LEFT(Division,2)="R2",VLOOKUP(E65,Points!$A$2:$D$68,3,FALSE),IF(LEFT(Division,2)="R3",VLOOKUP(E65,Points!$A$2:$D$68,4,FALSE),"DIV ???")))),0,IF(LEFT(Division,2)="R1",VLOOKUP(E65,Points!$A$2:$D$68,2,FALSE),IF(LEFT(Division,2)="R2",VLOOKUP(E65,Points!$A$2:$D$68,3,FALSE),IF(LEFT(Division,2)="R3",VLOOKUP(E65,Points!$A$2:$D$68,4,FALSE),"DIV ???"))))</f>
        <v>0</v>
      </c>
      <c r="G65" s="81" t="str">
        <f>IF(ISERROR(VLOOKUP(D65,'Final A'!$AG$4:$AJ$67,4,FALSE)),"",VLOOKUP(D65,'Final A'!$AG$4:$AJ$67,4,FALSE))</f>
        <v/>
      </c>
      <c r="H65" s="81"/>
      <c r="I65" s="81"/>
      <c r="J65" s="81" t="str">
        <f>IF(ISNA(VLOOKUP(D65,Inscrits!B:E,3,FALSE)),"",VLOOKUP(D65,Inscrits!B:E,3,FALSE))</f>
        <v/>
      </c>
      <c r="K65" s="81" t="str">
        <f>IF(ISNA(VLOOKUP(D65,Inscrits!B:E,4,FALSE)),"",VLOOKUP(D65,Inscrits!B:E,4,FALSE))</f>
        <v/>
      </c>
      <c r="L65" s="81" t="str">
        <f t="shared" si="0"/>
        <v>R1</v>
      </c>
    </row>
  </sheetData>
  <phoneticPr fontId="0" type="noConversion"/>
  <conditionalFormatting sqref="L2:L65">
    <cfRule type="cellIs" dxfId="2" priority="1" stopIfTrue="1" operator="equal">
      <formula>"R1"</formula>
    </cfRule>
    <cfRule type="expression" dxfId="1" priority="2" stopIfTrue="1">
      <formula>OR((L2="R2"),(L2="R2A"),(L2="R2B"),(L2="R2C"),(L2="R2D"))</formula>
    </cfRule>
    <cfRule type="expression" dxfId="0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3307086614173229" right="0.27559055118110237" top="1.0629921259842521" bottom="0.9055118110236221" header="0.31496062992125984" footer="0.31496062992125984"/>
  <pageSetup paperSize="9" scale="64" fitToHeight="2" orientation="portrait" horizontalDpi="4294967294" verticalDpi="0" r:id="rId1"/>
  <headerFooter alignWithMargins="0">
    <oddHeader xml:space="preserve">&amp;C&amp;"Comic Sans MS,Normal"&amp;28Tournoi Régional Individuel 8 Pool FFB n°     - Division R  
</oddHeader>
    <oddFooter xml:space="preserve">&amp;L&amp;"Comic Sans MS,Gras"&amp;12Saison 2007-2008
&amp;C&amp;"Comic Sans MS,Gras"&amp;24Classement Final du Tournoi&amp;R&amp;"Comic Sans MS,Gras"&amp;12LIGUE FFB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136"/>
  <sheetViews>
    <sheetView showGridLines="0" topLeftCell="B6" zoomScale="75" workbookViewId="0">
      <selection activeCell="D14" sqref="D14"/>
    </sheetView>
  </sheetViews>
  <sheetFormatPr baseColWidth="10" defaultColWidth="11.42578125" defaultRowHeight="15"/>
  <cols>
    <col min="1" max="1" width="3.28515625" style="51" hidden="1" customWidth="1"/>
    <col min="2" max="2" width="11.42578125" style="49"/>
    <col min="3" max="3" width="28.7109375" style="49" customWidth="1"/>
    <col min="4" max="4" width="36.7109375" style="49" bestFit="1" customWidth="1"/>
    <col min="5" max="5" width="11.42578125" style="49"/>
    <col min="6" max="6" width="28.7109375" style="49" customWidth="1"/>
    <col min="7" max="7" width="13.85546875" style="49" bestFit="1" customWidth="1"/>
    <col min="8" max="16384" width="11.42578125" style="49"/>
  </cols>
  <sheetData>
    <row r="1" spans="1:7" ht="15.75" thickBot="1">
      <c r="A1" s="51" t="s">
        <v>56</v>
      </c>
    </row>
    <row r="2" spans="1:7" ht="25.5" thickBot="1">
      <c r="A2" s="51" t="s">
        <v>49</v>
      </c>
      <c r="C2" s="188" t="s">
        <v>70</v>
      </c>
      <c r="D2" s="189"/>
      <c r="E2" s="189"/>
      <c r="F2" s="189"/>
      <c r="G2" s="190"/>
    </row>
    <row r="3" spans="1:7" ht="30" customHeight="1" thickBot="1">
      <c r="A3" s="51">
        <v>0</v>
      </c>
    </row>
    <row r="4" spans="1:7" ht="20.25" thickBot="1">
      <c r="A4" s="51">
        <v>1</v>
      </c>
      <c r="C4" s="55" t="s">
        <v>38</v>
      </c>
      <c r="D4" s="63" t="s">
        <v>237</v>
      </c>
      <c r="F4" s="56" t="s">
        <v>46</v>
      </c>
      <c r="G4" s="63" t="s">
        <v>236</v>
      </c>
    </row>
    <row r="5" spans="1:7" ht="20.25" customHeight="1" thickBot="1">
      <c r="A5" s="51">
        <v>2</v>
      </c>
      <c r="C5" s="50"/>
      <c r="D5" s="65"/>
      <c r="F5" s="50"/>
      <c r="G5" s="64"/>
    </row>
    <row r="6" spans="1:7" ht="20.25" thickBot="1">
      <c r="A6" s="51">
        <v>3</v>
      </c>
      <c r="C6" s="55" t="s">
        <v>45</v>
      </c>
      <c r="D6" s="212">
        <v>43205</v>
      </c>
      <c r="F6" s="56" t="s">
        <v>39</v>
      </c>
      <c r="G6" s="63" t="s">
        <v>235</v>
      </c>
    </row>
    <row r="7" spans="1:7" ht="20.25" customHeight="1" thickBot="1">
      <c r="A7" s="51">
        <v>4</v>
      </c>
      <c r="C7" s="50"/>
      <c r="D7" s="65"/>
      <c r="G7" s="65"/>
    </row>
    <row r="8" spans="1:7" ht="20.25" thickBot="1">
      <c r="A8" s="51">
        <v>5</v>
      </c>
      <c r="C8" s="55" t="s">
        <v>71</v>
      </c>
      <c r="D8" s="63" t="s">
        <v>143</v>
      </c>
      <c r="F8" s="56" t="s">
        <v>40</v>
      </c>
      <c r="G8" s="63" t="s">
        <v>42</v>
      </c>
    </row>
    <row r="9" spans="1:7" ht="20.25" customHeight="1" thickBot="1">
      <c r="A9" s="66" t="s">
        <v>56</v>
      </c>
      <c r="C9" s="50"/>
      <c r="D9" s="65"/>
      <c r="F9" s="50"/>
      <c r="G9" s="64"/>
    </row>
    <row r="10" spans="1:7" ht="20.25" thickBot="1">
      <c r="A10" s="66" t="s">
        <v>49</v>
      </c>
      <c r="C10" s="55" t="s">
        <v>69</v>
      </c>
      <c r="D10" s="63" t="s">
        <v>238</v>
      </c>
      <c r="F10" s="56" t="s">
        <v>41</v>
      </c>
      <c r="G10" s="63"/>
    </row>
    <row r="11" spans="1:7" ht="20.25" customHeight="1" thickBot="1">
      <c r="A11" s="66">
        <v>0</v>
      </c>
    </row>
    <row r="12" spans="1:7" ht="39.75" thickBot="1">
      <c r="A12" s="66">
        <v>1</v>
      </c>
      <c r="C12" s="58" t="s">
        <v>73</v>
      </c>
      <c r="D12" s="57">
        <v>0</v>
      </c>
    </row>
    <row r="13" spans="1:7" ht="20.25" customHeight="1" thickBot="1">
      <c r="A13" s="66">
        <v>2</v>
      </c>
    </row>
    <row r="14" spans="1:7" ht="39.75" thickBot="1">
      <c r="A14" s="66">
        <f>IF(G18=3,3,"")</f>
        <v>3</v>
      </c>
      <c r="C14" s="58" t="s">
        <v>72</v>
      </c>
      <c r="D14" s="57">
        <v>0</v>
      </c>
      <c r="F14" s="58" t="s">
        <v>81</v>
      </c>
      <c r="G14" s="57">
        <v>5</v>
      </c>
    </row>
    <row r="15" spans="1:7" ht="30" customHeight="1" thickBot="1">
      <c r="A15" s="73" t="s">
        <v>56</v>
      </c>
    </row>
    <row r="16" spans="1:7" ht="25.5" thickBot="1">
      <c r="A16" s="73">
        <v>0</v>
      </c>
      <c r="C16" s="193" t="s">
        <v>97</v>
      </c>
      <c r="D16" s="194"/>
      <c r="E16" s="194"/>
      <c r="F16" s="194"/>
      <c r="G16" s="195"/>
    </row>
    <row r="17" spans="1:7" ht="30" customHeight="1" thickBot="1">
      <c r="A17" s="73">
        <v>1</v>
      </c>
    </row>
    <row r="18" spans="1:7" s="38" customFormat="1" ht="59.25" thickBot="1">
      <c r="A18" s="73">
        <v>2</v>
      </c>
      <c r="C18" s="60" t="s">
        <v>83</v>
      </c>
      <c r="D18" s="57">
        <v>3</v>
      </c>
      <c r="E18" s="49"/>
      <c r="F18" s="60" t="s">
        <v>82</v>
      </c>
      <c r="G18" s="57">
        <v>3</v>
      </c>
    </row>
    <row r="19" spans="1:7" ht="20.25" customHeight="1" thickBot="1">
      <c r="A19" s="73">
        <v>3</v>
      </c>
    </row>
    <row r="20" spans="1:7" ht="39.75" thickBot="1">
      <c r="A20" s="73">
        <f>IF(G20=4,4,"")</f>
        <v>4</v>
      </c>
      <c r="C20" s="60" t="s">
        <v>120</v>
      </c>
      <c r="D20" s="57">
        <v>3</v>
      </c>
      <c r="F20" s="60" t="s">
        <v>75</v>
      </c>
      <c r="G20" s="57">
        <v>4</v>
      </c>
    </row>
    <row r="21" spans="1:7" ht="20.25" customHeight="1" thickBot="1"/>
    <row r="22" spans="1:7" ht="39.75" thickBot="1">
      <c r="A22" s="66" t="s">
        <v>56</v>
      </c>
      <c r="C22" s="60" t="s">
        <v>76</v>
      </c>
      <c r="D22" s="57">
        <v>4</v>
      </c>
      <c r="F22" s="60" t="s">
        <v>77</v>
      </c>
      <c r="G22" s="57">
        <v>4</v>
      </c>
    </row>
    <row r="23" spans="1:7" ht="15.75" thickBot="1">
      <c r="A23" s="66">
        <v>0</v>
      </c>
    </row>
    <row r="24" spans="1:7" ht="39.75" thickBot="1">
      <c r="A24" s="66">
        <v>1</v>
      </c>
      <c r="F24" s="60" t="s">
        <v>78</v>
      </c>
      <c r="G24" s="57">
        <v>5</v>
      </c>
    </row>
    <row r="25" spans="1:7" ht="20.25" hidden="1" thickBot="1">
      <c r="A25" s="66">
        <v>2</v>
      </c>
      <c r="C25" s="59" t="s">
        <v>50</v>
      </c>
      <c r="D25" s="191" t="s">
        <v>98</v>
      </c>
      <c r="E25" s="192"/>
      <c r="F25" s="192"/>
      <c r="G25" s="192"/>
    </row>
    <row r="26" spans="1:7" ht="20.25" hidden="1" thickBot="1">
      <c r="A26" s="66">
        <v>3</v>
      </c>
      <c r="C26" s="59" t="s">
        <v>51</v>
      </c>
      <c r="D26" s="191" t="s">
        <v>99</v>
      </c>
      <c r="E26" s="192"/>
      <c r="F26" s="192"/>
      <c r="G26" s="192"/>
    </row>
    <row r="27" spans="1:7">
      <c r="A27" s="66">
        <f>IF(D22=4,4,"")</f>
        <v>4</v>
      </c>
      <c r="C27" s="52"/>
      <c r="D27" s="53"/>
    </row>
    <row r="28" spans="1:7">
      <c r="C28" s="52"/>
      <c r="D28" s="53"/>
    </row>
    <row r="29" spans="1:7">
      <c r="A29" s="66" t="s">
        <v>56</v>
      </c>
    </row>
    <row r="30" spans="1:7">
      <c r="A30" s="66">
        <v>0</v>
      </c>
    </row>
    <row r="31" spans="1:7">
      <c r="A31" s="66">
        <v>1</v>
      </c>
    </row>
    <row r="32" spans="1:7">
      <c r="A32" s="66">
        <v>2</v>
      </c>
      <c r="C32" s="52"/>
      <c r="D32" s="53"/>
    </row>
    <row r="33" spans="1:1">
      <c r="A33" s="66">
        <v>3</v>
      </c>
    </row>
    <row r="34" spans="1:1">
      <c r="A34" s="66">
        <f>IF(G22=4,4,"")</f>
        <v>4</v>
      </c>
    </row>
    <row r="36" spans="1:1">
      <c r="A36" s="66" t="s">
        <v>56</v>
      </c>
    </row>
    <row r="37" spans="1:1">
      <c r="A37" s="66">
        <v>0</v>
      </c>
    </row>
    <row r="38" spans="1:1">
      <c r="A38" s="66">
        <v>1</v>
      </c>
    </row>
    <row r="39" spans="1:1">
      <c r="A39" s="66">
        <v>2</v>
      </c>
    </row>
    <row r="40" spans="1:1">
      <c r="A40" s="66">
        <v>3</v>
      </c>
    </row>
    <row r="41" spans="1:1">
      <c r="A41" s="66">
        <f>IF(G22&gt;3,4,"")</f>
        <v>4</v>
      </c>
    </row>
    <row r="42" spans="1:1">
      <c r="A42" s="66">
        <f>IF(G24=5,5,"")</f>
        <v>5</v>
      </c>
    </row>
    <row r="44" spans="1:1">
      <c r="A44" s="73" t="s">
        <v>56</v>
      </c>
    </row>
    <row r="45" spans="1:1">
      <c r="A45" s="73">
        <v>0</v>
      </c>
    </row>
    <row r="46" spans="1:1">
      <c r="A46" s="73">
        <v>1</v>
      </c>
    </row>
    <row r="47" spans="1:1">
      <c r="A47" s="73">
        <v>2</v>
      </c>
    </row>
    <row r="48" spans="1:1">
      <c r="A48" s="73">
        <v>3</v>
      </c>
    </row>
    <row r="49" spans="1:1">
      <c r="A49" s="73" t="str">
        <f>IF(D20=4,4,"")</f>
        <v/>
      </c>
    </row>
    <row r="52" spans="1:1">
      <c r="A52" s="51">
        <v>1</v>
      </c>
    </row>
    <row r="53" spans="1:1">
      <c r="A53" s="51">
        <v>2</v>
      </c>
    </row>
    <row r="54" spans="1:1">
      <c r="A54" s="51">
        <v>3</v>
      </c>
    </row>
    <row r="55" spans="1:1">
      <c r="A55" s="51">
        <v>4</v>
      </c>
    </row>
    <row r="56" spans="1:1">
      <c r="A56" s="51">
        <v>5</v>
      </c>
    </row>
    <row r="57" spans="1:1">
      <c r="A57" s="51">
        <v>6</v>
      </c>
    </row>
    <row r="58" spans="1:1">
      <c r="A58" s="51">
        <v>7</v>
      </c>
    </row>
    <row r="59" spans="1:1">
      <c r="A59" s="51">
        <v>8</v>
      </c>
    </row>
    <row r="60" spans="1:1">
      <c r="A60" s="51">
        <v>9</v>
      </c>
    </row>
    <row r="61" spans="1:1">
      <c r="A61" s="51">
        <v>10</v>
      </c>
    </row>
    <row r="62" spans="1:1">
      <c r="A62" s="51">
        <v>11</v>
      </c>
    </row>
    <row r="63" spans="1:1">
      <c r="A63" s="51">
        <v>12</v>
      </c>
    </row>
    <row r="64" spans="1:1">
      <c r="A64" s="51">
        <v>13</v>
      </c>
    </row>
    <row r="65" spans="1:1">
      <c r="A65" s="51">
        <v>14</v>
      </c>
    </row>
    <row r="66" spans="1:1">
      <c r="A66" s="51">
        <v>15</v>
      </c>
    </row>
    <row r="67" spans="1:1">
      <c r="A67" s="51">
        <v>16</v>
      </c>
    </row>
    <row r="68" spans="1:1">
      <c r="A68" s="51">
        <v>17</v>
      </c>
    </row>
    <row r="69" spans="1:1">
      <c r="A69" s="51">
        <v>18</v>
      </c>
    </row>
    <row r="70" spans="1:1">
      <c r="A70" s="51">
        <v>19</v>
      </c>
    </row>
    <row r="71" spans="1:1">
      <c r="A71" s="51">
        <v>20</v>
      </c>
    </row>
    <row r="72" spans="1:1">
      <c r="A72" s="51">
        <v>21</v>
      </c>
    </row>
    <row r="73" spans="1:1">
      <c r="A73" s="51">
        <v>22</v>
      </c>
    </row>
    <row r="74" spans="1:1">
      <c r="A74" s="51">
        <v>23</v>
      </c>
    </row>
    <row r="75" spans="1:1">
      <c r="A75" s="51">
        <v>24</v>
      </c>
    </row>
    <row r="76" spans="1:1">
      <c r="A76" s="51" t="s">
        <v>56</v>
      </c>
    </row>
    <row r="77" spans="1:1">
      <c r="A77" s="51" t="s">
        <v>57</v>
      </c>
    </row>
    <row r="78" spans="1:1">
      <c r="A78" s="51" t="s">
        <v>60</v>
      </c>
    </row>
    <row r="79" spans="1:1">
      <c r="A79" s="51" t="s">
        <v>61</v>
      </c>
    </row>
    <row r="80" spans="1:1">
      <c r="A80" s="51" t="s">
        <v>63</v>
      </c>
    </row>
    <row r="81" spans="1:1">
      <c r="A81" s="51" t="s">
        <v>49</v>
      </c>
    </row>
    <row r="82" spans="1:1">
      <c r="A82" s="51" t="s">
        <v>2</v>
      </c>
    </row>
    <row r="83" spans="1:1">
      <c r="A83" s="51" t="s">
        <v>64</v>
      </c>
    </row>
    <row r="84" spans="1:1">
      <c r="A84" s="51" t="s">
        <v>88</v>
      </c>
    </row>
    <row r="85" spans="1:1">
      <c r="A85" s="51" t="s">
        <v>89</v>
      </c>
    </row>
    <row r="86" spans="1:1">
      <c r="A86" s="51" t="s">
        <v>90</v>
      </c>
    </row>
    <row r="87" spans="1:1">
      <c r="A87" s="51" t="s">
        <v>91</v>
      </c>
    </row>
    <row r="88" spans="1:1">
      <c r="A88" s="51" t="s">
        <v>92</v>
      </c>
    </row>
    <row r="89" spans="1:1">
      <c r="A89" s="51" t="s">
        <v>93</v>
      </c>
    </row>
    <row r="90" spans="1:1">
      <c r="A90" s="51" t="s">
        <v>94</v>
      </c>
    </row>
    <row r="91" spans="1:1">
      <c r="A91" s="51" t="s">
        <v>3</v>
      </c>
    </row>
    <row r="92" spans="1:1">
      <c r="A92" s="51" t="s">
        <v>95</v>
      </c>
    </row>
    <row r="136" spans="1:1">
      <c r="A136" s="77" t="s">
        <v>123</v>
      </c>
    </row>
  </sheetData>
  <mergeCells count="4">
    <mergeCell ref="C2:G2"/>
    <mergeCell ref="D25:G25"/>
    <mergeCell ref="D26:G26"/>
    <mergeCell ref="C16:G16"/>
  </mergeCells>
  <phoneticPr fontId="0" type="noConversion"/>
  <dataValidations count="3">
    <dataValidation type="list" allowBlank="1" showInputMessage="1" showErrorMessage="1" sqref="G18">
      <formula1>$A$18:$A$19</formula1>
    </dataValidation>
    <dataValidation type="list" allowBlank="1" showInputMessage="1" showErrorMessage="1" sqref="G24">
      <formula1>$A$6:$A$8</formula1>
    </dataValidation>
    <dataValidation type="list" allowBlank="1" showInputMessage="1" showErrorMessage="1" sqref="D20 G20 D22 G22">
      <formula1>$A$6:$A$7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83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65"/>
  <sheetViews>
    <sheetView showGridLines="0" zoomScaleNormal="100" workbookViewId="0">
      <pane ySplit="1" topLeftCell="A2" activePane="bottomLeft" state="frozen"/>
      <selection activeCell="A15" sqref="A15"/>
      <selection pane="bottomLeft" activeCell="D54" sqref="D54"/>
    </sheetView>
  </sheetViews>
  <sheetFormatPr baseColWidth="10" defaultColWidth="11.42578125" defaultRowHeight="15"/>
  <cols>
    <col min="1" max="1" width="15" style="7" bestFit="1" customWidth="1"/>
    <col min="2" max="2" width="31.7109375" style="7" bestFit="1" customWidth="1"/>
    <col min="3" max="3" width="16.28515625" style="7" bestFit="1" customWidth="1"/>
    <col min="4" max="4" width="32.7109375" style="7" bestFit="1" customWidth="1"/>
    <col min="5" max="5" width="16.140625" style="7" bestFit="1" customWidth="1"/>
    <col min="6" max="6" width="16.5703125" style="7" bestFit="1" customWidth="1"/>
    <col min="7" max="7" width="11" style="7" bestFit="1" customWidth="1"/>
    <col min="8" max="8" width="12.140625" style="7" bestFit="1" customWidth="1"/>
    <col min="9" max="9" width="3.28515625" style="7" hidden="1" customWidth="1"/>
    <col min="10" max="10" width="3.28515625" style="41" hidden="1" customWidth="1"/>
    <col min="11" max="11" width="11.42578125" style="4"/>
    <col min="12" max="12" width="26.140625" style="37" bestFit="1" customWidth="1"/>
    <col min="13" max="16384" width="11.42578125" style="4"/>
  </cols>
  <sheetData>
    <row r="1" spans="1:12" s="52" customFormat="1" ht="45" customHeight="1">
      <c r="A1" s="67" t="s">
        <v>16</v>
      </c>
      <c r="B1" s="67" t="s">
        <v>53</v>
      </c>
      <c r="C1" s="67" t="s">
        <v>15</v>
      </c>
      <c r="D1" s="67" t="s">
        <v>67</v>
      </c>
      <c r="E1" s="67" t="s">
        <v>52</v>
      </c>
      <c r="F1" s="68" t="s">
        <v>85</v>
      </c>
      <c r="G1" s="68" t="s">
        <v>84</v>
      </c>
      <c r="H1" s="68" t="s">
        <v>96</v>
      </c>
      <c r="I1" s="69">
        <v>1</v>
      </c>
      <c r="J1" s="70" t="s">
        <v>48</v>
      </c>
      <c r="L1" s="196">
        <v>1</v>
      </c>
    </row>
    <row r="2" spans="1:12" ht="15.75" customHeight="1" thickBot="1">
      <c r="A2" s="6">
        <v>1</v>
      </c>
      <c r="B2" s="187" t="s">
        <v>132</v>
      </c>
      <c r="C2" s="6">
        <v>1</v>
      </c>
      <c r="D2" s="6" t="s">
        <v>125</v>
      </c>
      <c r="E2" s="6" t="s">
        <v>131</v>
      </c>
      <c r="F2" s="6"/>
      <c r="G2" s="6" t="s">
        <v>115</v>
      </c>
      <c r="H2" s="6"/>
      <c r="I2" s="5">
        <v>2</v>
      </c>
      <c r="J2" s="42" t="s">
        <v>115</v>
      </c>
      <c r="L2" s="197"/>
    </row>
    <row r="3" spans="1:12">
      <c r="A3" s="6">
        <v>2</v>
      </c>
      <c r="B3" s="187" t="s">
        <v>163</v>
      </c>
      <c r="C3" s="6">
        <v>2</v>
      </c>
      <c r="D3" s="6" t="s">
        <v>164</v>
      </c>
      <c r="E3" s="6" t="s">
        <v>162</v>
      </c>
      <c r="F3" s="6"/>
      <c r="G3" s="6" t="s">
        <v>115</v>
      </c>
      <c r="H3" s="6"/>
      <c r="I3" s="5">
        <v>3</v>
      </c>
      <c r="J3" s="39"/>
      <c r="L3" s="54"/>
    </row>
    <row r="4" spans="1:12">
      <c r="A4" s="6">
        <v>3</v>
      </c>
      <c r="B4" s="187" t="s">
        <v>184</v>
      </c>
      <c r="C4" s="6">
        <v>3</v>
      </c>
      <c r="D4" s="6" t="s">
        <v>139</v>
      </c>
      <c r="E4" s="6" t="s">
        <v>183</v>
      </c>
      <c r="F4" s="6"/>
      <c r="G4" s="6" t="s">
        <v>115</v>
      </c>
      <c r="H4" s="6"/>
      <c r="I4" s="5">
        <v>4</v>
      </c>
      <c r="J4" s="39"/>
      <c r="L4" s="54"/>
    </row>
    <row r="5" spans="1:12">
      <c r="A5" s="6">
        <v>4</v>
      </c>
      <c r="B5" s="187" t="s">
        <v>144</v>
      </c>
      <c r="C5" s="6">
        <v>4</v>
      </c>
      <c r="D5" s="6" t="s">
        <v>143</v>
      </c>
      <c r="E5" s="6" t="s">
        <v>142</v>
      </c>
      <c r="F5" s="6"/>
      <c r="G5" s="6" t="s">
        <v>115</v>
      </c>
      <c r="H5" s="6"/>
      <c r="I5" s="5">
        <v>5</v>
      </c>
      <c r="J5" s="39"/>
      <c r="L5" s="54"/>
    </row>
    <row r="6" spans="1:12">
      <c r="A6" s="6">
        <v>5</v>
      </c>
      <c r="B6" s="187" t="s">
        <v>177</v>
      </c>
      <c r="C6" s="6">
        <v>5</v>
      </c>
      <c r="D6" s="6" t="s">
        <v>173</v>
      </c>
      <c r="E6" s="6" t="s">
        <v>176</v>
      </c>
      <c r="F6" s="6"/>
      <c r="G6" s="6" t="s">
        <v>115</v>
      </c>
      <c r="H6" s="6"/>
      <c r="I6" s="5">
        <v>6</v>
      </c>
      <c r="J6" s="39"/>
      <c r="L6" s="54"/>
    </row>
    <row r="7" spans="1:12">
      <c r="A7" s="6">
        <v>6</v>
      </c>
      <c r="B7" s="187" t="s">
        <v>187</v>
      </c>
      <c r="C7" s="6">
        <v>6</v>
      </c>
      <c r="D7" s="6" t="s">
        <v>139</v>
      </c>
      <c r="E7" s="6" t="s">
        <v>186</v>
      </c>
      <c r="F7" s="6"/>
      <c r="G7" s="6" t="s">
        <v>115</v>
      </c>
      <c r="H7" s="6"/>
      <c r="I7" s="5">
        <v>7</v>
      </c>
      <c r="J7" s="39"/>
      <c r="L7" s="54"/>
    </row>
    <row r="8" spans="1:12" ht="15.75" thickBot="1">
      <c r="A8" s="6">
        <v>7</v>
      </c>
      <c r="B8" s="187" t="s">
        <v>193</v>
      </c>
      <c r="C8" s="6">
        <v>7</v>
      </c>
      <c r="D8" s="6" t="s">
        <v>139</v>
      </c>
      <c r="E8" s="6" t="s">
        <v>192</v>
      </c>
      <c r="F8" s="6"/>
      <c r="G8" s="6" t="s">
        <v>115</v>
      </c>
      <c r="H8" s="6"/>
      <c r="I8" s="5">
        <v>8</v>
      </c>
      <c r="J8" s="39"/>
      <c r="L8" s="54"/>
    </row>
    <row r="9" spans="1:12">
      <c r="A9" s="6">
        <v>8</v>
      </c>
      <c r="B9" s="187" t="s">
        <v>170</v>
      </c>
      <c r="C9" s="6">
        <v>8</v>
      </c>
      <c r="D9" s="6" t="s">
        <v>143</v>
      </c>
      <c r="E9" s="6" t="s">
        <v>169</v>
      </c>
      <c r="F9" s="6"/>
      <c r="G9" s="6" t="s">
        <v>115</v>
      </c>
      <c r="H9" s="6"/>
      <c r="I9" s="5">
        <v>9</v>
      </c>
      <c r="J9" s="39"/>
      <c r="L9" s="198" t="s">
        <v>74</v>
      </c>
    </row>
    <row r="10" spans="1:12">
      <c r="A10" s="6">
        <v>9</v>
      </c>
      <c r="B10" s="187" t="s">
        <v>138</v>
      </c>
      <c r="C10" s="6">
        <v>9</v>
      </c>
      <c r="D10" s="6" t="s">
        <v>139</v>
      </c>
      <c r="E10" s="6" t="s">
        <v>137</v>
      </c>
      <c r="F10" s="6"/>
      <c r="G10" s="6" t="s">
        <v>115</v>
      </c>
      <c r="H10" s="6"/>
      <c r="I10" s="5">
        <v>10</v>
      </c>
      <c r="J10" s="39"/>
      <c r="L10" s="199"/>
    </row>
    <row r="11" spans="1:12" ht="15.75" thickBot="1">
      <c r="A11" s="6">
        <v>10</v>
      </c>
      <c r="B11" s="187" t="s">
        <v>146</v>
      </c>
      <c r="C11" s="6">
        <v>10</v>
      </c>
      <c r="D11" s="6" t="s">
        <v>143</v>
      </c>
      <c r="E11" s="6" t="s">
        <v>145</v>
      </c>
      <c r="F11" s="6"/>
      <c r="G11" s="6" t="s">
        <v>115</v>
      </c>
      <c r="H11" s="6"/>
      <c r="I11" s="5">
        <v>11</v>
      </c>
      <c r="J11" s="39"/>
      <c r="L11" s="200"/>
    </row>
    <row r="12" spans="1:12">
      <c r="A12" s="6">
        <v>11</v>
      </c>
      <c r="B12" s="187" t="s">
        <v>151</v>
      </c>
      <c r="C12" s="6">
        <v>11</v>
      </c>
      <c r="D12" s="6" t="s">
        <v>149</v>
      </c>
      <c r="E12" s="6" t="s">
        <v>150</v>
      </c>
      <c r="F12" s="6"/>
      <c r="G12" s="6" t="s">
        <v>115</v>
      </c>
      <c r="H12" s="6"/>
      <c r="I12" s="5">
        <v>12</v>
      </c>
      <c r="J12" s="39"/>
      <c r="L12" s="54"/>
    </row>
    <row r="13" spans="1:12">
      <c r="A13" s="6">
        <v>12</v>
      </c>
      <c r="B13" s="187" t="s">
        <v>128</v>
      </c>
      <c r="C13" s="6">
        <v>13</v>
      </c>
      <c r="D13" s="6" t="s">
        <v>125</v>
      </c>
      <c r="E13" s="6" t="s">
        <v>127</v>
      </c>
      <c r="F13" s="6"/>
      <c r="G13" s="6" t="s">
        <v>115</v>
      </c>
      <c r="H13" s="6"/>
      <c r="I13" s="5">
        <v>13</v>
      </c>
      <c r="J13" s="39"/>
      <c r="L13" s="54"/>
    </row>
    <row r="14" spans="1:12">
      <c r="A14" s="6">
        <v>13</v>
      </c>
      <c r="B14" s="187" t="s">
        <v>126</v>
      </c>
      <c r="C14" s="6">
        <v>14</v>
      </c>
      <c r="D14" s="6" t="s">
        <v>125</v>
      </c>
      <c r="E14" s="6" t="s">
        <v>124</v>
      </c>
      <c r="F14" s="6"/>
      <c r="G14" s="6" t="s">
        <v>115</v>
      </c>
      <c r="H14" s="6"/>
      <c r="I14" s="5">
        <v>14</v>
      </c>
      <c r="J14" s="39"/>
      <c r="L14" s="54"/>
    </row>
    <row r="15" spans="1:12">
      <c r="A15" s="6">
        <v>14</v>
      </c>
      <c r="B15" s="187" t="s">
        <v>157</v>
      </c>
      <c r="C15" s="6">
        <v>15</v>
      </c>
      <c r="D15" s="6" t="s">
        <v>143</v>
      </c>
      <c r="E15" s="6" t="s">
        <v>156</v>
      </c>
      <c r="F15" s="6"/>
      <c r="G15" s="6" t="s">
        <v>115</v>
      </c>
      <c r="H15" s="6"/>
      <c r="I15" s="5">
        <v>15</v>
      </c>
      <c r="J15" s="39"/>
      <c r="L15" s="54"/>
    </row>
    <row r="16" spans="1:12">
      <c r="A16" s="6">
        <v>15</v>
      </c>
      <c r="B16" s="187" t="s">
        <v>148</v>
      </c>
      <c r="C16" s="6">
        <v>16</v>
      </c>
      <c r="D16" s="6" t="s">
        <v>149</v>
      </c>
      <c r="E16" s="6" t="s">
        <v>147</v>
      </c>
      <c r="F16" s="6"/>
      <c r="G16" s="6" t="s">
        <v>115</v>
      </c>
      <c r="H16" s="6"/>
      <c r="I16" s="5">
        <v>16</v>
      </c>
      <c r="J16" s="39"/>
      <c r="L16" s="54"/>
    </row>
    <row r="17" spans="1:12" ht="15.75" thickBot="1">
      <c r="A17" s="6">
        <v>16</v>
      </c>
      <c r="B17" s="187" t="s">
        <v>199</v>
      </c>
      <c r="C17" s="6">
        <v>17</v>
      </c>
      <c r="D17" s="6" t="s">
        <v>139</v>
      </c>
      <c r="E17" s="6" t="s">
        <v>198</v>
      </c>
      <c r="F17" s="6"/>
      <c r="G17" s="6" t="s">
        <v>115</v>
      </c>
      <c r="H17" s="6"/>
      <c r="I17" s="5">
        <v>17</v>
      </c>
      <c r="J17" s="39"/>
      <c r="L17" s="54"/>
    </row>
    <row r="18" spans="1:12">
      <c r="A18" s="6">
        <v>17</v>
      </c>
      <c r="B18" s="187" t="s">
        <v>130</v>
      </c>
      <c r="C18" s="6">
        <v>18</v>
      </c>
      <c r="D18" s="6" t="s">
        <v>125</v>
      </c>
      <c r="E18" s="6" t="s">
        <v>129</v>
      </c>
      <c r="F18" s="6"/>
      <c r="G18" s="6" t="s">
        <v>115</v>
      </c>
      <c r="H18" s="6"/>
      <c r="I18" s="5">
        <v>18</v>
      </c>
      <c r="J18" s="39"/>
      <c r="L18" s="196">
        <v>2</v>
      </c>
    </row>
    <row r="19" spans="1:12" ht="15.75" thickBot="1">
      <c r="A19" s="6">
        <v>18</v>
      </c>
      <c r="B19" s="187" t="s">
        <v>175</v>
      </c>
      <c r="C19" s="6">
        <v>20</v>
      </c>
      <c r="D19" s="6" t="s">
        <v>173</v>
      </c>
      <c r="E19" s="6" t="s">
        <v>174</v>
      </c>
      <c r="F19" s="6"/>
      <c r="G19" s="6" t="s">
        <v>115</v>
      </c>
      <c r="H19" s="6"/>
      <c r="I19" s="5">
        <v>19</v>
      </c>
      <c r="J19" s="39"/>
      <c r="L19" s="197"/>
    </row>
    <row r="20" spans="1:12">
      <c r="A20" s="6">
        <v>19</v>
      </c>
      <c r="B20" s="187" t="s">
        <v>191</v>
      </c>
      <c r="C20" s="6">
        <v>21</v>
      </c>
      <c r="D20" s="6" t="s">
        <v>139</v>
      </c>
      <c r="E20" s="6" t="s">
        <v>190</v>
      </c>
      <c r="F20" s="6"/>
      <c r="G20" s="6" t="s">
        <v>115</v>
      </c>
      <c r="H20" s="6"/>
      <c r="I20" s="5">
        <v>20</v>
      </c>
      <c r="J20" s="39"/>
      <c r="L20" s="54"/>
    </row>
    <row r="21" spans="1:12">
      <c r="A21" s="6">
        <v>20</v>
      </c>
      <c r="B21" s="187" t="s">
        <v>161</v>
      </c>
      <c r="C21" s="6">
        <v>22</v>
      </c>
      <c r="D21" s="6" t="s">
        <v>143</v>
      </c>
      <c r="E21" s="6" t="s">
        <v>160</v>
      </c>
      <c r="F21" s="6"/>
      <c r="G21" s="6" t="s">
        <v>115</v>
      </c>
      <c r="H21" s="6"/>
      <c r="I21" s="5">
        <v>21</v>
      </c>
      <c r="J21" s="39"/>
      <c r="L21" s="54"/>
    </row>
    <row r="22" spans="1:12">
      <c r="A22" s="6">
        <v>21</v>
      </c>
      <c r="B22" s="187" t="s">
        <v>168</v>
      </c>
      <c r="C22" s="6">
        <v>23</v>
      </c>
      <c r="D22" s="6" t="s">
        <v>143</v>
      </c>
      <c r="E22" s="6" t="s">
        <v>167</v>
      </c>
      <c r="F22" s="6"/>
      <c r="G22" s="6" t="s">
        <v>115</v>
      </c>
      <c r="H22" s="6"/>
      <c r="I22" s="5">
        <v>22</v>
      </c>
      <c r="J22" s="39"/>
      <c r="L22" s="54"/>
    </row>
    <row r="23" spans="1:12">
      <c r="A23" s="6">
        <v>22</v>
      </c>
      <c r="B23" s="187" t="s">
        <v>141</v>
      </c>
      <c r="C23" s="6">
        <v>24</v>
      </c>
      <c r="D23" s="6" t="s">
        <v>139</v>
      </c>
      <c r="E23" s="6" t="s">
        <v>140</v>
      </c>
      <c r="F23" s="6"/>
      <c r="G23" s="6" t="s">
        <v>115</v>
      </c>
      <c r="H23" s="6"/>
      <c r="I23" s="5">
        <v>23</v>
      </c>
      <c r="J23" s="39"/>
      <c r="L23" s="54"/>
    </row>
    <row r="24" spans="1:12">
      <c r="A24" s="6">
        <v>23</v>
      </c>
      <c r="B24" s="187" t="s">
        <v>179</v>
      </c>
      <c r="C24" s="6">
        <v>25</v>
      </c>
      <c r="D24" s="6" t="s">
        <v>164</v>
      </c>
      <c r="E24" s="6" t="s">
        <v>178</v>
      </c>
      <c r="F24" s="6"/>
      <c r="G24" s="6" t="s">
        <v>115</v>
      </c>
      <c r="H24" s="6"/>
      <c r="I24" s="5">
        <v>24</v>
      </c>
      <c r="J24" s="39"/>
      <c r="L24" s="54"/>
    </row>
    <row r="25" spans="1:12">
      <c r="A25" s="6">
        <v>24</v>
      </c>
      <c r="B25" s="187" t="s">
        <v>172</v>
      </c>
      <c r="C25" s="6">
        <v>26</v>
      </c>
      <c r="D25" s="6" t="s">
        <v>173</v>
      </c>
      <c r="E25" s="6" t="s">
        <v>171</v>
      </c>
      <c r="F25" s="6"/>
      <c r="G25" s="6" t="s">
        <v>115</v>
      </c>
      <c r="H25" s="6"/>
      <c r="I25" s="5">
        <v>25</v>
      </c>
      <c r="J25" s="39"/>
      <c r="L25" s="54"/>
    </row>
    <row r="26" spans="1:12">
      <c r="A26" s="6">
        <v>25</v>
      </c>
      <c r="B26" s="187" t="s">
        <v>195</v>
      </c>
      <c r="C26" s="6">
        <v>27</v>
      </c>
      <c r="D26" s="6" t="s">
        <v>139</v>
      </c>
      <c r="E26" s="6" t="s">
        <v>194</v>
      </c>
      <c r="F26" s="6"/>
      <c r="G26" s="6" t="s">
        <v>115</v>
      </c>
      <c r="H26" s="6"/>
      <c r="I26" s="5">
        <v>26</v>
      </c>
      <c r="J26" s="39"/>
    </row>
    <row r="27" spans="1:12">
      <c r="A27" s="6">
        <v>26</v>
      </c>
      <c r="B27" s="187" t="s">
        <v>189</v>
      </c>
      <c r="C27" s="6">
        <v>29</v>
      </c>
      <c r="D27" s="6" t="s">
        <v>139</v>
      </c>
      <c r="E27" s="6" t="s">
        <v>188</v>
      </c>
      <c r="F27" s="6"/>
      <c r="G27" s="6" t="s">
        <v>115</v>
      </c>
      <c r="H27" s="6"/>
      <c r="I27" s="5">
        <v>27</v>
      </c>
      <c r="J27" s="39"/>
    </row>
    <row r="28" spans="1:12">
      <c r="A28" s="6">
        <v>27</v>
      </c>
      <c r="B28" s="187" t="s">
        <v>134</v>
      </c>
      <c r="C28" s="6">
        <v>30</v>
      </c>
      <c r="D28" s="6" t="s">
        <v>125</v>
      </c>
      <c r="E28" s="6" t="s">
        <v>133</v>
      </c>
      <c r="F28" s="6"/>
      <c r="G28" s="6" t="s">
        <v>115</v>
      </c>
      <c r="H28" s="6"/>
      <c r="I28" s="5">
        <v>28</v>
      </c>
      <c r="J28" s="39"/>
    </row>
    <row r="29" spans="1:12">
      <c r="A29" s="6">
        <v>28</v>
      </c>
      <c r="B29" s="187" t="s">
        <v>159</v>
      </c>
      <c r="C29" s="6">
        <v>31</v>
      </c>
      <c r="D29" s="6" t="s">
        <v>143</v>
      </c>
      <c r="E29" s="6" t="s">
        <v>158</v>
      </c>
      <c r="F29" s="6"/>
      <c r="G29" s="6" t="s">
        <v>115</v>
      </c>
      <c r="H29" s="6"/>
      <c r="I29" s="5">
        <v>29</v>
      </c>
      <c r="J29" s="39"/>
    </row>
    <row r="30" spans="1:12">
      <c r="A30" s="6">
        <v>29</v>
      </c>
      <c r="B30" s="187" t="s">
        <v>166</v>
      </c>
      <c r="C30" s="6">
        <v>32</v>
      </c>
      <c r="D30" s="6" t="s">
        <v>143</v>
      </c>
      <c r="E30" s="6" t="s">
        <v>165</v>
      </c>
      <c r="F30" s="6"/>
      <c r="G30" s="6" t="s">
        <v>115</v>
      </c>
      <c r="H30" s="6"/>
      <c r="I30" s="5">
        <v>30</v>
      </c>
      <c r="J30" s="39"/>
    </row>
    <row r="31" spans="1:12">
      <c r="A31" s="6">
        <v>30</v>
      </c>
      <c r="B31" s="187" t="s">
        <v>205</v>
      </c>
      <c r="C31" s="6">
        <v>34</v>
      </c>
      <c r="D31" s="6" t="s">
        <v>139</v>
      </c>
      <c r="E31" s="6" t="s">
        <v>185</v>
      </c>
      <c r="F31" s="6"/>
      <c r="G31" s="6" t="s">
        <v>115</v>
      </c>
      <c r="H31" s="6"/>
      <c r="I31" s="5">
        <v>31</v>
      </c>
      <c r="J31" s="39"/>
    </row>
    <row r="32" spans="1:12">
      <c r="A32" s="6">
        <v>31</v>
      </c>
      <c r="B32" s="187" t="s">
        <v>203</v>
      </c>
      <c r="C32" s="6">
        <v>42</v>
      </c>
      <c r="D32" s="6" t="s">
        <v>173</v>
      </c>
      <c r="E32" s="6" t="s">
        <v>202</v>
      </c>
      <c r="F32" s="6"/>
      <c r="G32" s="6" t="s">
        <v>115</v>
      </c>
      <c r="H32" s="6"/>
      <c r="I32" s="5">
        <v>32</v>
      </c>
      <c r="J32" s="39"/>
    </row>
    <row r="33" spans="1:10">
      <c r="A33" s="6">
        <v>32</v>
      </c>
      <c r="B33" s="187" t="s">
        <v>136</v>
      </c>
      <c r="C33" s="6">
        <v>43</v>
      </c>
      <c r="D33" s="6" t="s">
        <v>125</v>
      </c>
      <c r="E33" s="6" t="s">
        <v>135</v>
      </c>
      <c r="F33" s="6"/>
      <c r="G33" s="6" t="s">
        <v>115</v>
      </c>
      <c r="H33" s="6"/>
      <c r="I33" s="5">
        <v>33</v>
      </c>
      <c r="J33" s="40"/>
    </row>
    <row r="34" spans="1:10">
      <c r="A34" s="6">
        <v>33</v>
      </c>
      <c r="B34" s="187" t="s">
        <v>197</v>
      </c>
      <c r="C34" s="6">
        <v>44</v>
      </c>
      <c r="D34" s="6" t="s">
        <v>139</v>
      </c>
      <c r="E34" s="6" t="s">
        <v>196</v>
      </c>
      <c r="F34" s="6"/>
      <c r="G34" s="6" t="s">
        <v>115</v>
      </c>
      <c r="H34" s="6"/>
      <c r="I34" s="5">
        <v>34</v>
      </c>
      <c r="J34" s="40"/>
    </row>
    <row r="35" spans="1:10">
      <c r="A35" s="6">
        <v>34</v>
      </c>
      <c r="B35" s="187" t="s">
        <v>155</v>
      </c>
      <c r="C35" s="6">
        <v>45</v>
      </c>
      <c r="D35" s="6" t="s">
        <v>143</v>
      </c>
      <c r="E35" s="6" t="s">
        <v>154</v>
      </c>
      <c r="F35" s="6"/>
      <c r="G35" s="6" t="s">
        <v>115</v>
      </c>
      <c r="H35" s="6"/>
      <c r="I35" s="5">
        <v>35</v>
      </c>
    </row>
    <row r="36" spans="1:10">
      <c r="A36" s="6">
        <v>35</v>
      </c>
      <c r="B36" s="187" t="s">
        <v>153</v>
      </c>
      <c r="C36" s="6" t="s">
        <v>204</v>
      </c>
      <c r="D36" s="6" t="s">
        <v>125</v>
      </c>
      <c r="E36" s="6" t="s">
        <v>152</v>
      </c>
      <c r="F36" s="6"/>
      <c r="G36" s="6" t="s">
        <v>115</v>
      </c>
      <c r="H36" s="6"/>
      <c r="I36" s="5">
        <v>36</v>
      </c>
    </row>
    <row r="37" spans="1:10">
      <c r="A37" s="6">
        <v>36</v>
      </c>
      <c r="B37" s="187" t="s">
        <v>181</v>
      </c>
      <c r="C37" s="6" t="s">
        <v>204</v>
      </c>
      <c r="D37" s="6" t="s">
        <v>182</v>
      </c>
      <c r="E37" s="6" t="s">
        <v>180</v>
      </c>
      <c r="F37" s="6"/>
      <c r="G37" s="6" t="s">
        <v>115</v>
      </c>
      <c r="H37" s="6"/>
      <c r="I37" s="5">
        <v>37</v>
      </c>
    </row>
    <row r="38" spans="1:10">
      <c r="A38" s="6">
        <v>37</v>
      </c>
      <c r="B38" s="187" t="s">
        <v>201</v>
      </c>
      <c r="C38" s="6" t="s">
        <v>204</v>
      </c>
      <c r="D38" s="6" t="s">
        <v>143</v>
      </c>
      <c r="E38" s="6" t="s">
        <v>200</v>
      </c>
      <c r="F38" s="6"/>
      <c r="G38" s="6" t="s">
        <v>115</v>
      </c>
      <c r="H38" s="6"/>
      <c r="I38" s="5">
        <v>38</v>
      </c>
    </row>
    <row r="39" spans="1:10">
      <c r="A39" s="6">
        <v>38</v>
      </c>
      <c r="B39" s="6" t="s">
        <v>206</v>
      </c>
      <c r="C39" s="6" t="s">
        <v>204</v>
      </c>
      <c r="D39" s="6"/>
      <c r="E39" s="6"/>
      <c r="F39" s="6"/>
      <c r="G39" s="6" t="s">
        <v>115</v>
      </c>
      <c r="H39" s="6"/>
      <c r="I39" s="5">
        <v>39</v>
      </c>
    </row>
    <row r="40" spans="1:10">
      <c r="A40" s="6">
        <v>39</v>
      </c>
      <c r="B40" s="6" t="s">
        <v>207</v>
      </c>
      <c r="C40" s="6" t="s">
        <v>204</v>
      </c>
      <c r="D40" s="6"/>
      <c r="E40" s="6"/>
      <c r="F40" s="6"/>
      <c r="G40" s="6" t="s">
        <v>115</v>
      </c>
      <c r="H40" s="6"/>
      <c r="I40" s="5">
        <v>40</v>
      </c>
    </row>
    <row r="41" spans="1:10">
      <c r="A41" s="6">
        <v>40</v>
      </c>
      <c r="B41" s="6" t="s">
        <v>208</v>
      </c>
      <c r="C41" s="6" t="s">
        <v>204</v>
      </c>
      <c r="D41" s="6"/>
      <c r="E41" s="6"/>
      <c r="F41" s="6"/>
      <c r="G41" s="6" t="s">
        <v>115</v>
      </c>
      <c r="H41" s="6"/>
      <c r="I41" s="5">
        <v>41</v>
      </c>
    </row>
    <row r="42" spans="1:10">
      <c r="A42" s="6">
        <v>41</v>
      </c>
      <c r="B42" s="6" t="s">
        <v>209</v>
      </c>
      <c r="C42" s="6" t="s">
        <v>204</v>
      </c>
      <c r="D42" s="6"/>
      <c r="E42" s="6"/>
      <c r="F42" s="6"/>
      <c r="G42" s="6" t="s">
        <v>115</v>
      </c>
      <c r="H42" s="6"/>
      <c r="I42" s="5">
        <v>42</v>
      </c>
    </row>
    <row r="43" spans="1:10">
      <c r="A43" s="6">
        <v>42</v>
      </c>
      <c r="B43" s="6" t="s">
        <v>210</v>
      </c>
      <c r="C43" s="6" t="s">
        <v>204</v>
      </c>
      <c r="D43" s="6"/>
      <c r="E43" s="6"/>
      <c r="F43" s="6"/>
      <c r="G43" s="6" t="s">
        <v>115</v>
      </c>
      <c r="H43" s="6"/>
      <c r="I43" s="5">
        <v>43</v>
      </c>
    </row>
    <row r="44" spans="1:10">
      <c r="A44" s="6">
        <v>43</v>
      </c>
      <c r="B44" s="6" t="s">
        <v>211</v>
      </c>
      <c r="C44" s="6" t="s">
        <v>204</v>
      </c>
      <c r="D44" s="6"/>
      <c r="E44" s="6"/>
      <c r="F44" s="6"/>
      <c r="G44" s="6" t="s">
        <v>115</v>
      </c>
      <c r="H44" s="6"/>
      <c r="I44" s="5">
        <v>44</v>
      </c>
    </row>
    <row r="45" spans="1:10">
      <c r="A45" s="6">
        <v>44</v>
      </c>
      <c r="B45" s="6" t="s">
        <v>212</v>
      </c>
      <c r="C45" s="6" t="s">
        <v>204</v>
      </c>
      <c r="D45" s="6"/>
      <c r="E45" s="6"/>
      <c r="F45" s="6"/>
      <c r="G45" s="6" t="s">
        <v>115</v>
      </c>
      <c r="H45" s="6"/>
      <c r="I45" s="5">
        <v>45</v>
      </c>
    </row>
    <row r="46" spans="1:10">
      <c r="A46" s="6">
        <v>45</v>
      </c>
      <c r="B46" s="6" t="s">
        <v>213</v>
      </c>
      <c r="C46" s="6" t="s">
        <v>204</v>
      </c>
      <c r="D46" s="6"/>
      <c r="E46" s="6"/>
      <c r="F46" s="6"/>
      <c r="G46" s="6" t="s">
        <v>115</v>
      </c>
      <c r="H46" s="6"/>
      <c r="I46" s="5">
        <v>46</v>
      </c>
    </row>
    <row r="47" spans="1:10">
      <c r="A47" s="6">
        <v>46</v>
      </c>
      <c r="B47" s="6" t="s">
        <v>214</v>
      </c>
      <c r="C47" s="6" t="s">
        <v>204</v>
      </c>
      <c r="D47" s="6"/>
      <c r="E47" s="6"/>
      <c r="F47" s="6"/>
      <c r="G47" s="6" t="s">
        <v>115</v>
      </c>
      <c r="H47" s="6"/>
      <c r="I47" s="5">
        <v>47</v>
      </c>
    </row>
    <row r="48" spans="1:10">
      <c r="A48" s="6">
        <v>47</v>
      </c>
      <c r="B48" s="6" t="s">
        <v>215</v>
      </c>
      <c r="C48" s="6" t="s">
        <v>204</v>
      </c>
      <c r="D48" s="6"/>
      <c r="E48" s="6"/>
      <c r="F48" s="6"/>
      <c r="G48" s="6" t="s">
        <v>115</v>
      </c>
      <c r="H48" s="6"/>
      <c r="I48" s="5">
        <v>48</v>
      </c>
    </row>
    <row r="49" spans="1:9">
      <c r="A49" s="6">
        <v>48</v>
      </c>
      <c r="B49" s="6" t="s">
        <v>216</v>
      </c>
      <c r="C49" s="6" t="s">
        <v>204</v>
      </c>
      <c r="D49" s="6"/>
      <c r="E49" s="6"/>
      <c r="F49" s="6"/>
      <c r="G49" s="6" t="s">
        <v>115</v>
      </c>
      <c r="H49" s="6"/>
      <c r="I49" s="5">
        <v>49</v>
      </c>
    </row>
    <row r="50" spans="1:9">
      <c r="A50" s="6">
        <v>49</v>
      </c>
      <c r="B50" s="6" t="s">
        <v>217</v>
      </c>
      <c r="C50" s="6" t="s">
        <v>204</v>
      </c>
      <c r="D50" s="6"/>
      <c r="E50" s="6"/>
      <c r="F50" s="6"/>
      <c r="G50" s="6" t="s">
        <v>115</v>
      </c>
      <c r="H50" s="6"/>
      <c r="I50" s="5">
        <v>50</v>
      </c>
    </row>
    <row r="51" spans="1:9">
      <c r="A51" s="6">
        <v>50</v>
      </c>
      <c r="B51" s="6" t="s">
        <v>218</v>
      </c>
      <c r="C51" s="6" t="s">
        <v>204</v>
      </c>
      <c r="D51" s="6"/>
      <c r="E51" s="6"/>
      <c r="F51" s="6"/>
      <c r="G51" s="6" t="s">
        <v>115</v>
      </c>
      <c r="H51" s="6"/>
      <c r="I51" s="5">
        <v>51</v>
      </c>
    </row>
    <row r="52" spans="1:9">
      <c r="A52" s="6">
        <v>51</v>
      </c>
      <c r="B52" s="6" t="s">
        <v>219</v>
      </c>
      <c r="C52" s="6" t="s">
        <v>204</v>
      </c>
      <c r="D52" s="6"/>
      <c r="E52" s="6"/>
      <c r="F52" s="6"/>
      <c r="G52" s="6" t="s">
        <v>115</v>
      </c>
      <c r="H52" s="6"/>
      <c r="I52" s="5">
        <v>52</v>
      </c>
    </row>
    <row r="53" spans="1:9">
      <c r="A53" s="6">
        <v>52</v>
      </c>
      <c r="B53" s="6" t="s">
        <v>220</v>
      </c>
      <c r="C53" s="6" t="s">
        <v>204</v>
      </c>
      <c r="D53" s="6"/>
      <c r="E53" s="6"/>
      <c r="F53" s="6"/>
      <c r="G53" s="6" t="s">
        <v>115</v>
      </c>
      <c r="H53" s="6"/>
      <c r="I53" s="5">
        <v>53</v>
      </c>
    </row>
    <row r="54" spans="1:9">
      <c r="A54" s="6">
        <v>53</v>
      </c>
      <c r="B54" s="6" t="s">
        <v>221</v>
      </c>
      <c r="C54" s="6" t="s">
        <v>204</v>
      </c>
      <c r="D54" s="6"/>
      <c r="E54" s="6"/>
      <c r="F54" s="6"/>
      <c r="G54" s="6" t="s">
        <v>115</v>
      </c>
      <c r="H54" s="6"/>
      <c r="I54" s="5">
        <v>54</v>
      </c>
    </row>
    <row r="55" spans="1:9">
      <c r="A55" s="6">
        <v>54</v>
      </c>
      <c r="B55" s="6" t="s">
        <v>222</v>
      </c>
      <c r="C55" s="6" t="s">
        <v>204</v>
      </c>
      <c r="D55" s="6"/>
      <c r="E55" s="6"/>
      <c r="F55" s="6"/>
      <c r="G55" s="6" t="s">
        <v>115</v>
      </c>
      <c r="H55" s="6"/>
      <c r="I55" s="5">
        <v>55</v>
      </c>
    </row>
    <row r="56" spans="1:9">
      <c r="A56" s="6">
        <v>55</v>
      </c>
      <c r="B56" s="6" t="s">
        <v>223</v>
      </c>
      <c r="C56" s="6" t="s">
        <v>204</v>
      </c>
      <c r="D56" s="6"/>
      <c r="E56" s="6"/>
      <c r="F56" s="6"/>
      <c r="G56" s="6" t="s">
        <v>115</v>
      </c>
      <c r="H56" s="6"/>
      <c r="I56" s="5">
        <v>56</v>
      </c>
    </row>
    <row r="57" spans="1:9">
      <c r="A57" s="6">
        <v>56</v>
      </c>
      <c r="B57" s="6" t="s">
        <v>224</v>
      </c>
      <c r="C57" s="6" t="s">
        <v>204</v>
      </c>
      <c r="D57" s="6"/>
      <c r="E57" s="6"/>
      <c r="F57" s="6"/>
      <c r="G57" s="6" t="s">
        <v>115</v>
      </c>
      <c r="H57" s="6"/>
      <c r="I57" s="5">
        <v>57</v>
      </c>
    </row>
    <row r="58" spans="1:9">
      <c r="A58" s="6">
        <v>57</v>
      </c>
      <c r="B58" s="6" t="s">
        <v>225</v>
      </c>
      <c r="C58" s="6" t="s">
        <v>204</v>
      </c>
      <c r="D58" s="6"/>
      <c r="E58" s="6"/>
      <c r="F58" s="6"/>
      <c r="G58" s="6" t="s">
        <v>115</v>
      </c>
      <c r="H58" s="6"/>
      <c r="I58" s="5">
        <v>58</v>
      </c>
    </row>
    <row r="59" spans="1:9">
      <c r="A59" s="6">
        <v>58</v>
      </c>
      <c r="B59" s="6" t="s">
        <v>226</v>
      </c>
      <c r="C59" s="6" t="s">
        <v>204</v>
      </c>
      <c r="D59" s="6"/>
      <c r="E59" s="6"/>
      <c r="F59" s="6"/>
      <c r="G59" s="6" t="s">
        <v>115</v>
      </c>
      <c r="H59" s="6"/>
      <c r="I59" s="5">
        <v>59</v>
      </c>
    </row>
    <row r="60" spans="1:9">
      <c r="A60" s="6">
        <v>59</v>
      </c>
      <c r="B60" s="6" t="s">
        <v>227</v>
      </c>
      <c r="C60" s="6" t="s">
        <v>204</v>
      </c>
      <c r="D60" s="6"/>
      <c r="E60" s="6"/>
      <c r="F60" s="6"/>
      <c r="G60" s="6" t="s">
        <v>115</v>
      </c>
      <c r="H60" s="6"/>
      <c r="I60" s="5">
        <v>60</v>
      </c>
    </row>
    <row r="61" spans="1:9">
      <c r="A61" s="6">
        <v>60</v>
      </c>
      <c r="B61" s="6" t="s">
        <v>228</v>
      </c>
      <c r="C61" s="6" t="s">
        <v>204</v>
      </c>
      <c r="D61" s="6"/>
      <c r="E61" s="6"/>
      <c r="F61" s="6"/>
      <c r="G61" s="6" t="s">
        <v>115</v>
      </c>
      <c r="H61" s="6"/>
      <c r="I61" s="5">
        <v>61</v>
      </c>
    </row>
    <row r="62" spans="1:9">
      <c r="A62" s="6">
        <v>61</v>
      </c>
      <c r="B62" s="6" t="s">
        <v>229</v>
      </c>
      <c r="C62" s="6" t="s">
        <v>204</v>
      </c>
      <c r="D62" s="6"/>
      <c r="E62" s="6"/>
      <c r="F62" s="6"/>
      <c r="G62" s="6" t="s">
        <v>115</v>
      </c>
      <c r="H62" s="6"/>
      <c r="I62" s="5">
        <v>62</v>
      </c>
    </row>
    <row r="63" spans="1:9">
      <c r="A63" s="6">
        <v>62</v>
      </c>
      <c r="B63" s="6" t="s">
        <v>230</v>
      </c>
      <c r="C63" s="6" t="s">
        <v>204</v>
      </c>
      <c r="D63" s="6"/>
      <c r="E63" s="6"/>
      <c r="F63" s="6"/>
      <c r="G63" s="6" t="s">
        <v>115</v>
      </c>
      <c r="H63" s="6"/>
      <c r="I63" s="5">
        <v>63</v>
      </c>
    </row>
    <row r="64" spans="1:9">
      <c r="A64" s="6">
        <v>63</v>
      </c>
      <c r="B64" s="6" t="s">
        <v>231</v>
      </c>
      <c r="C64" s="6" t="s">
        <v>204</v>
      </c>
      <c r="D64" s="6"/>
      <c r="E64" s="6"/>
      <c r="F64" s="6"/>
      <c r="G64" s="6" t="s">
        <v>115</v>
      </c>
      <c r="H64" s="6"/>
      <c r="I64" s="5">
        <v>64</v>
      </c>
    </row>
    <row r="65" spans="1:8">
      <c r="A65" s="6">
        <v>64</v>
      </c>
      <c r="B65" s="6" t="s">
        <v>232</v>
      </c>
      <c r="C65" s="6" t="s">
        <v>204</v>
      </c>
      <c r="D65" s="6"/>
      <c r="E65" s="6"/>
      <c r="F65" s="6"/>
      <c r="G65" s="6" t="s">
        <v>115</v>
      </c>
      <c r="H65" s="6"/>
    </row>
  </sheetData>
  <sortState ref="B2:E38">
    <sortCondition ref="C2:C38"/>
  </sortState>
  <mergeCells count="3">
    <mergeCell ref="L1:L2"/>
    <mergeCell ref="L9:L11"/>
    <mergeCell ref="L18:L19"/>
  </mergeCells>
  <phoneticPr fontId="0" type="noConversion"/>
  <dataValidations count="2">
    <dataValidation type="list" showInputMessage="1" showErrorMessage="1" sqref="G2:G65">
      <formula1>Liste_Forfait</formula1>
    </dataValidation>
    <dataValidation type="list" allowBlank="1" showInputMessage="1" showErrorMessage="1" sqref="A2:A65">
      <formula1>$I$1:$I$64</formula1>
    </dataValidation>
  </dataValidations>
  <printOptions horizontalCentered="1"/>
  <pageMargins left="0.6692913385826772" right="0.27559055118110237" top="0.94488188976377963" bottom="0.62992125984251968" header="0.19685039370078741" footer="0.19685039370078741"/>
  <pageSetup paperSize="9" scale="93" fitToHeight="0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2007-2008
&amp;C&amp;"Comic Sans MS,Gras"&amp;24Liste des participants&amp;R&amp;"Comic Sans MS,Gras"&amp;12LIGUE FFB
</oddFooter>
  </headerFooter>
  <rowBreaks count="1" manualBreakCount="1">
    <brk id="33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T24"/>
  <sheetViews>
    <sheetView showGridLines="0" zoomScale="75" workbookViewId="0">
      <selection activeCell="O3" sqref="O3"/>
    </sheetView>
  </sheetViews>
  <sheetFormatPr baseColWidth="10" defaultColWidth="11.42578125" defaultRowHeight="14.1" customHeight="1"/>
  <cols>
    <col min="1" max="1" width="7.42578125" style="87" customWidth="1"/>
    <col min="2" max="2" width="18.7109375" style="87" customWidth="1"/>
    <col min="3" max="3" width="5.28515625" style="87" bestFit="1" customWidth="1"/>
    <col min="4" max="4" width="3.42578125" style="87" bestFit="1" customWidth="1"/>
    <col min="5" max="5" width="3" style="148" customWidth="1"/>
    <col min="6" max="6" width="18.7109375" style="149" customWidth="1"/>
    <col min="7" max="7" width="4.7109375" style="149" customWidth="1"/>
    <col min="8" max="8" width="3.42578125" style="149" customWidth="1"/>
    <col min="9" max="9" width="3" style="148" customWidth="1"/>
    <col min="10" max="10" width="18.7109375" style="149" customWidth="1"/>
    <col min="11" max="11" width="4.7109375" style="149" customWidth="1"/>
    <col min="12" max="12" width="4.140625" style="150" customWidth="1"/>
    <col min="13" max="13" width="18.7109375" style="149" customWidth="1"/>
    <col min="14" max="14" width="4.7109375" style="149" customWidth="1"/>
    <col min="15" max="15" width="3" style="148" customWidth="1"/>
    <col min="16" max="16" width="3.42578125" style="149" customWidth="1"/>
    <col min="17" max="17" width="18.7109375" style="149" customWidth="1"/>
    <col min="18" max="18" width="4.7109375" style="149" customWidth="1"/>
    <col min="19" max="19" width="3" style="148" customWidth="1"/>
    <col min="20" max="20" width="3.42578125" style="87" customWidth="1"/>
    <col min="21" max="21" width="18.7109375" style="87" customWidth="1"/>
    <col min="22" max="22" width="5.42578125" style="87" bestFit="1" customWidth="1"/>
    <col min="23" max="23" width="7.42578125" style="87" customWidth="1"/>
    <col min="24" max="24" width="4.7109375" style="87" customWidth="1"/>
    <col min="25" max="25" width="2.28515625" style="87" hidden="1" customWidth="1"/>
    <col min="26" max="26" width="18.7109375" style="87" hidden="1" customWidth="1"/>
    <col min="27" max="27" width="3.42578125" style="87" hidden="1" customWidth="1"/>
    <col min="28" max="28" width="18.7109375" style="88" hidden="1" customWidth="1"/>
    <col min="29" max="29" width="3" style="87" hidden="1" customWidth="1"/>
    <col min="30" max="30" width="2.85546875" style="87" hidden="1" customWidth="1"/>
    <col min="31" max="31" width="3" style="87" hidden="1" customWidth="1"/>
    <col min="32" max="32" width="2.85546875" style="87" hidden="1" customWidth="1"/>
    <col min="33" max="33" width="3" style="87" hidden="1" customWidth="1"/>
    <col min="34" max="34" width="2.85546875" style="87" hidden="1" customWidth="1"/>
    <col min="35" max="35" width="3" style="87" hidden="1" customWidth="1"/>
    <col min="36" max="36" width="2.85546875" style="87" hidden="1" customWidth="1"/>
    <col min="37" max="37" width="3" style="87" hidden="1" customWidth="1"/>
    <col min="38" max="38" width="2.85546875" style="87" hidden="1" customWidth="1"/>
    <col min="39" max="39" width="3" style="87" hidden="1" customWidth="1"/>
    <col min="40" max="40" width="2.85546875" style="87" hidden="1" customWidth="1"/>
    <col min="41" max="41" width="4.7109375" style="87" hidden="1" customWidth="1"/>
    <col min="42" max="42" width="3.42578125" style="87" hidden="1" customWidth="1"/>
    <col min="43" max="43" width="3.42578125" style="87" bestFit="1" customWidth="1"/>
    <col min="44" max="44" width="18.7109375" style="87" customWidth="1"/>
    <col min="45" max="45" width="4.7109375" style="87" customWidth="1"/>
    <col min="46" max="46" width="3.42578125" style="87" bestFit="1" customWidth="1"/>
    <col min="47" max="16384" width="11.42578125" style="87"/>
  </cols>
  <sheetData>
    <row r="1" spans="1:46" ht="30" customHeight="1" thickTop="1" thickBot="1">
      <c r="A1" s="82"/>
      <c r="B1" s="83"/>
      <c r="C1" s="83"/>
      <c r="D1" s="83"/>
      <c r="E1" s="84"/>
      <c r="F1" s="85"/>
      <c r="G1" s="85"/>
      <c r="H1" s="85"/>
      <c r="I1" s="84"/>
      <c r="J1" s="204" t="s">
        <v>79</v>
      </c>
      <c r="K1" s="204"/>
      <c r="L1" s="204"/>
      <c r="M1" s="204"/>
      <c r="N1" s="204"/>
      <c r="O1" s="204"/>
      <c r="P1" s="204"/>
      <c r="Q1" s="204"/>
      <c r="R1" s="204"/>
      <c r="S1" s="84"/>
      <c r="T1" s="83"/>
      <c r="U1" s="83"/>
      <c r="V1" s="83"/>
      <c r="W1" s="86"/>
    </row>
    <row r="2" spans="1:46" ht="30" customHeight="1">
      <c r="A2" s="89"/>
      <c r="E2" s="90"/>
      <c r="F2" s="91"/>
      <c r="G2" s="91"/>
      <c r="H2" s="91"/>
      <c r="I2" s="90"/>
      <c r="J2" s="92"/>
      <c r="K2" s="92"/>
      <c r="L2" s="92"/>
      <c r="M2" s="92"/>
      <c r="N2" s="92"/>
      <c r="O2" s="92"/>
      <c r="P2" s="92"/>
      <c r="Q2" s="92"/>
      <c r="R2" s="92"/>
      <c r="S2" s="90"/>
      <c r="T2" s="93"/>
      <c r="U2" s="93"/>
      <c r="V2" s="93"/>
      <c r="W2" s="94"/>
      <c r="AQ2" s="205" t="s">
        <v>36</v>
      </c>
      <c r="AR2" s="206"/>
      <c r="AS2" s="206"/>
      <c r="AT2" s="207"/>
    </row>
    <row r="3" spans="1:46" ht="30" customHeight="1" thickBot="1">
      <c r="A3" s="89"/>
      <c r="E3" s="90"/>
      <c r="F3" s="91"/>
      <c r="G3" s="91"/>
      <c r="H3" s="91"/>
      <c r="I3" s="90"/>
      <c r="J3" s="95"/>
      <c r="K3" s="91" t="s">
        <v>0</v>
      </c>
      <c r="L3" s="96">
        <v>1</v>
      </c>
      <c r="M3" s="71" t="str">
        <f>IF(IF(ISNA(VLOOKUP(L3,Inscrits!$A$2:$C$65,2,FALSE)),"",VLOOKUP(L3,Inscrits!$A$2:$C$65,2,FALSE))=0,"",IF(ISNA(VLOOKUP(L3,Inscrits!$A$2:$C$65,2,FALSE)),"",VLOOKUP(L3,Inscrits!$A$2:$C$65,2,FALSE)))</f>
        <v>DUARTE JOSE</v>
      </c>
      <c r="N3" s="72" t="str">
        <f>IF(IF(ISNA(VLOOKUP(L3,Inscrits!$A$2:$C$65,3,FALSE)),"","("&amp;(VLOOKUP(L3,Inscrits!$A$2:$C$65,3,FALSE))&amp;")")="()","",IF(ISNA(VLOOKUP(L3,Inscrits!$A$2:$C$65,3,FALSE)),"","("&amp;(VLOOKUP(L3,Inscrits!$A$2:$C$65,3,FALSE))&amp;")"))</f>
        <v>(1)</v>
      </c>
      <c r="O3" s="97"/>
      <c r="P3" s="98"/>
      <c r="Q3" s="99" t="s">
        <v>1</v>
      </c>
      <c r="R3" s="91"/>
      <c r="S3" s="90"/>
      <c r="T3" s="93"/>
      <c r="U3" s="93"/>
      <c r="V3" s="93"/>
      <c r="W3" s="94"/>
      <c r="AC3" s="100" t="s">
        <v>2</v>
      </c>
      <c r="AD3" s="100" t="s">
        <v>3</v>
      </c>
      <c r="AE3" s="100" t="s">
        <v>2</v>
      </c>
      <c r="AF3" s="100" t="s">
        <v>3</v>
      </c>
      <c r="AG3" s="100" t="s">
        <v>2</v>
      </c>
      <c r="AH3" s="100" t="s">
        <v>3</v>
      </c>
      <c r="AI3" s="100" t="s">
        <v>2</v>
      </c>
      <c r="AJ3" s="100" t="s">
        <v>3</v>
      </c>
      <c r="AK3" s="100" t="s">
        <v>2</v>
      </c>
      <c r="AL3" s="100" t="s">
        <v>3</v>
      </c>
      <c r="AM3" s="100" t="s">
        <v>2</v>
      </c>
      <c r="AN3" s="100" t="s">
        <v>3</v>
      </c>
      <c r="AO3" s="100" t="s">
        <v>4</v>
      </c>
      <c r="AQ3" s="101"/>
      <c r="AR3" s="102" t="s">
        <v>5</v>
      </c>
      <c r="AS3" s="103" t="s">
        <v>4</v>
      </c>
      <c r="AT3" s="104"/>
    </row>
    <row r="4" spans="1:46" ht="30" customHeight="1" thickTop="1">
      <c r="A4" s="89"/>
      <c r="E4" s="90"/>
      <c r="F4" s="91"/>
      <c r="G4" s="91"/>
      <c r="H4" s="105"/>
      <c r="I4" s="106" t="s">
        <v>49</v>
      </c>
      <c r="J4" s="71" t="str">
        <f>IF(OR(AND(O3="F",O5="F"),AND(O3="A",O5="A")),M5,IF(OR(O3="F",O3="A"),M3,IF(OR(O5="F",O5="A"),M5,IF(O3=O5,"",(IF(O3&lt;O5,M3,M5))))))</f>
        <v>Blanc 27</v>
      </c>
      <c r="K4" s="72" t="str">
        <f>IF(OR(AND(O3="F",O5="F"),AND(O3="A",O5="A")),N5,IF(OR(O3="F",O3="A"),N3,IF(OR(O5="F",O5="A"),N5,IF(O3=O5,"",(IF(O3&lt;O5,N3,N5))))))</f>
        <v>(NC)</v>
      </c>
      <c r="L4" s="96"/>
      <c r="M4" s="107" t="s">
        <v>100</v>
      </c>
      <c r="N4" s="108"/>
      <c r="O4" s="109"/>
      <c r="P4" s="110"/>
      <c r="Q4" s="71" t="str">
        <f>IF(OR(AND(O3="F",O5="F"),AND(O3="A",O5="A")),M3,IF(OR(O3="F",O3="A"),M5,IF(OR(O5="F",O5="A"),M3,IF(O3=O5,"",(IF(O3&gt;O5,M3,M5))))))</f>
        <v>DUARTE JOSE</v>
      </c>
      <c r="R4" s="72" t="str">
        <f>IF(OR(AND(O3="F",O5="F"),AND(O3="A",O5="A")),N3,IF(OR(O3="F",O3="A"),N5,IF(OR(O5="F",O5="A"),N3,IF(O3=O5,"",(IF(O3&gt;O5,N3,N5))))))</f>
        <v>(1)</v>
      </c>
      <c r="S4" s="111"/>
      <c r="T4" s="112"/>
      <c r="U4" s="93"/>
      <c r="V4" s="93"/>
      <c r="W4" s="94"/>
      <c r="Y4" s="87">
        <v>1</v>
      </c>
      <c r="Z4" s="113" t="str">
        <f>IF(U6="","",IF(U6=Q4,Q4,Q8))</f>
        <v/>
      </c>
      <c r="AB4" s="114" t="str">
        <f>M3</f>
        <v>DUARTE JOSE</v>
      </c>
      <c r="AC4" s="115" t="str">
        <f>IF(AB4=M3,IF(O5="F","",O3),0)</f>
        <v/>
      </c>
      <c r="AD4" s="115" t="str">
        <f>IF(AB4=M3,IF(O3="F","",O5),0)</f>
        <v>F</v>
      </c>
      <c r="AE4" s="116">
        <f>IF(AB4=Q4,IF(S8="F","",S4),0)</f>
        <v>0</v>
      </c>
      <c r="AF4" s="116">
        <f>IF(AB4=Q4,IF(S4="F","",S8),0)</f>
        <v>0</v>
      </c>
      <c r="AG4" s="115">
        <f>IF(AB4=J4,IF(I8="F","",I4),0)</f>
        <v>0</v>
      </c>
      <c r="AH4" s="115">
        <f>IF(AB4=J4,IF(I4="F","",I8),0)</f>
        <v>0</v>
      </c>
      <c r="AI4" s="116">
        <f>IF(AB4=F6,IF(E10="F","",E6),0)</f>
        <v>0</v>
      </c>
      <c r="AJ4" s="116">
        <f>IF(AB4=F6,IF(E6="F","",E10),0)</f>
        <v>0</v>
      </c>
      <c r="AK4" s="115">
        <f>IF(AB4=F20,IF(E16="F","",E20),0)</f>
        <v>0</v>
      </c>
      <c r="AL4" s="115">
        <f>IF(AB4=F20,IF(E20="F","",E16),0)</f>
        <v>0</v>
      </c>
      <c r="AM4" s="117">
        <f t="shared" ref="AM4:AN7" si="0">SUM(AC4,AE4,AG4,AI4,AK4)</f>
        <v>0</v>
      </c>
      <c r="AN4" s="117">
        <f t="shared" si="0"/>
        <v>0</v>
      </c>
      <c r="AO4" s="113">
        <f>AM4-AN4</f>
        <v>0</v>
      </c>
      <c r="AQ4" s="101"/>
      <c r="AR4" s="118" t="str">
        <f>Z4</f>
        <v/>
      </c>
      <c r="AS4" s="119" t="str">
        <f>IF(AR4="","",(VLOOKUP(AR4,AB4:AO17,14,FALSE)))</f>
        <v/>
      </c>
      <c r="AT4" s="104"/>
    </row>
    <row r="5" spans="1:46" ht="30" customHeight="1">
      <c r="A5" s="89"/>
      <c r="B5" s="93"/>
      <c r="C5" s="93"/>
      <c r="D5" s="93"/>
      <c r="E5" s="90"/>
      <c r="F5" s="95"/>
      <c r="G5" s="91" t="s">
        <v>30</v>
      </c>
      <c r="H5" s="91"/>
      <c r="I5" s="120"/>
      <c r="J5" s="91"/>
      <c r="K5" s="91"/>
      <c r="L5" s="96">
        <v>64</v>
      </c>
      <c r="M5" s="71" t="str">
        <f>IF(IF(ISNA(VLOOKUP(L5,Inscrits!$A$2:$C$65,2,FALSE)),"",VLOOKUP(L5,Inscrits!$A$2:$C$65,2,FALSE))=0,"",IF(ISNA(VLOOKUP(L5,Inscrits!$A$2:$C$65,2,FALSE)),"",VLOOKUP(L5,Inscrits!$A$2:$C$65,2,FALSE)))</f>
        <v>Blanc 27</v>
      </c>
      <c r="N5" s="72" t="str">
        <f>IF(IF(ISNA(VLOOKUP(L5,Inscrits!$A$2:$C$65,3,FALSE)),"","("&amp;(VLOOKUP(L5,Inscrits!$A$2:$C$65,3,FALSE))&amp;")")="()","",IF(ISNA(VLOOKUP(L5,Inscrits!$A$2:$C$65,3,FALSE)),"","("&amp;(VLOOKUP(L5,Inscrits!$A$2:$C$65,3,FALSE))&amp;")"))</f>
        <v>(NC)</v>
      </c>
      <c r="O5" s="97" t="s">
        <v>49</v>
      </c>
      <c r="P5" s="98"/>
      <c r="Q5" s="91"/>
      <c r="R5" s="91"/>
      <c r="S5" s="90"/>
      <c r="T5" s="121"/>
      <c r="U5" s="122" t="s">
        <v>8</v>
      </c>
      <c r="V5" s="93"/>
      <c r="W5" s="94"/>
      <c r="Y5" s="87">
        <v>3</v>
      </c>
      <c r="Z5" s="113" t="str">
        <f>IF(B8="","",IF(B8=F6,F6,F10))</f>
        <v/>
      </c>
      <c r="AB5" s="114" t="str">
        <f>M5</f>
        <v>Blanc 27</v>
      </c>
      <c r="AC5" s="115" t="str">
        <f>IF(AB5=M5,IF(O3="F","",O5),0)</f>
        <v>F</v>
      </c>
      <c r="AD5" s="115" t="str">
        <f>IF(AB5=M5,IF(O5="F","",O3),0)</f>
        <v/>
      </c>
      <c r="AE5" s="116">
        <f>IF(AB5=Q4,IF(S8="F","",S4),0)</f>
        <v>0</v>
      </c>
      <c r="AF5" s="116">
        <f>IF(AB5=Q4,IF(S4="F","",S8),0)</f>
        <v>0</v>
      </c>
      <c r="AG5" s="115" t="str">
        <f>IF(AB5=J4,IF(I8="F","",I4),0)</f>
        <v>F</v>
      </c>
      <c r="AH5" s="115" t="str">
        <f>IF(AB5=J4,IF(I4="F","",I8),0)</f>
        <v/>
      </c>
      <c r="AI5" s="116">
        <f>IF(AB5=F6,IF(E10="F","",E6),0)</f>
        <v>0</v>
      </c>
      <c r="AJ5" s="116">
        <f>IF(AB5=F6,IF(E6="F","",E10),0)</f>
        <v>0</v>
      </c>
      <c r="AK5" s="115">
        <f>IF(AB5=F20,IF(E16="F","",E20),0)</f>
        <v>0</v>
      </c>
      <c r="AL5" s="115">
        <f>IF(AB5=F20,IF(E20="F","",E16),0)</f>
        <v>0</v>
      </c>
      <c r="AM5" s="117">
        <f t="shared" si="0"/>
        <v>0</v>
      </c>
      <c r="AN5" s="117">
        <f t="shared" si="0"/>
        <v>0</v>
      </c>
      <c r="AO5" s="113">
        <f>AM5-AN5</f>
        <v>0</v>
      </c>
      <c r="AQ5" s="101"/>
      <c r="AR5" s="123" t="str">
        <f>Z14</f>
        <v/>
      </c>
      <c r="AS5" s="124" t="str">
        <f>IF(AR5="","",(VLOOKUP(AR5,AB4:AO17,14,FALSE)))</f>
        <v/>
      </c>
      <c r="AT5" s="104"/>
    </row>
    <row r="6" spans="1:46" ht="30" customHeight="1">
      <c r="A6" s="89"/>
      <c r="B6" s="93"/>
      <c r="C6" s="93"/>
      <c r="D6" s="125"/>
      <c r="E6" s="106"/>
      <c r="F6" s="71" t="str">
        <f>IF(OR(I4="F",I4="A"),J8,IF(OR(I8="F",I8="A"),J4,IF(I4=I8,"",(IF(I4&gt;I8,J4,J8)))))</f>
        <v/>
      </c>
      <c r="G6" s="72" t="str">
        <f>IF(OR(I4="F",I4="A"),K8,IF(OR(I8="F",I8="A"),K4,IF(I4=I8,"",(IF(I4&gt;I8,K4,K8)))))</f>
        <v/>
      </c>
      <c r="H6" s="91"/>
      <c r="I6" s="120"/>
      <c r="J6" s="107" t="s">
        <v>106</v>
      </c>
      <c r="K6" s="108"/>
      <c r="L6" s="96"/>
      <c r="M6" s="91"/>
      <c r="N6" s="91"/>
      <c r="O6" s="90"/>
      <c r="P6" s="91"/>
      <c r="Q6" s="107" t="s">
        <v>104</v>
      </c>
      <c r="R6" s="108"/>
      <c r="S6" s="90"/>
      <c r="T6" s="126"/>
      <c r="U6" s="71" t="str">
        <f>IF(OR(S4="F",S4="A"),Q8,IF(OR(S8="F",S8="A"),Q4,IF(S4=S8,"",(IF(S4&gt;S8,Q4,Q8)))))</f>
        <v/>
      </c>
      <c r="V6" s="72" t="str">
        <f>IF(OR(S4="F",S4="A"),R8,IF(OR(S8="F",S8="A"),R4,IF(S4=S8,"",(IF(S4&gt;S8,R4,R8)))))</f>
        <v/>
      </c>
      <c r="W6" s="127" t="s">
        <v>56</v>
      </c>
      <c r="Y6" s="87">
        <v>5</v>
      </c>
      <c r="Z6" s="113" t="str">
        <f>IF(B8="","",IF(B8=F6,F10,F6))</f>
        <v/>
      </c>
      <c r="AB6" s="114" t="str">
        <f>M7</f>
        <v>VEYRON THOMAS</v>
      </c>
      <c r="AC6" s="115">
        <f>IF(AB6=M7,IF(O9="F","",O7),0)</f>
        <v>0</v>
      </c>
      <c r="AD6" s="115">
        <f>IF(AB6=M7,IF(O7="F","",O9),0)</f>
        <v>0</v>
      </c>
      <c r="AE6" s="116">
        <f>IF(AB6=Q8,IF(S4="F","",S8),0)</f>
        <v>0</v>
      </c>
      <c r="AF6" s="116">
        <f>IF(AB6=Q8,IF(S8="F","",S4),0)</f>
        <v>0</v>
      </c>
      <c r="AG6" s="115">
        <f>IF(AB6=J8,IF(I4="F","",I8),0)</f>
        <v>0</v>
      </c>
      <c r="AH6" s="115">
        <f>IF(AB6=J8,IF(I8="F","",I4),0)</f>
        <v>0</v>
      </c>
      <c r="AI6" s="116">
        <f>IF(AB6=F6,IF(E10="F","",E6),0)</f>
        <v>0</v>
      </c>
      <c r="AJ6" s="116">
        <f>IF(AB6=F6,IF(E6="F","",E10),0)</f>
        <v>0</v>
      </c>
      <c r="AK6" s="115">
        <f>IF(AB6=F20,IF(E16="F","",E20),0)</f>
        <v>0</v>
      </c>
      <c r="AL6" s="115">
        <f>IF(AB6=F20,IF(E20="F","",E16),0)</f>
        <v>0</v>
      </c>
      <c r="AM6" s="117">
        <f t="shared" si="0"/>
        <v>0</v>
      </c>
      <c r="AN6" s="117">
        <f t="shared" si="0"/>
        <v>0</v>
      </c>
      <c r="AO6" s="113">
        <f>AM6-AN6</f>
        <v>0</v>
      </c>
      <c r="AQ6" s="101"/>
      <c r="AR6" s="123" t="str">
        <f>Z5</f>
        <v/>
      </c>
      <c r="AS6" s="124" t="str">
        <f>IF(AR6="","",(VLOOKUP(AR6,AB4:AO17,14,FALSE)))</f>
        <v/>
      </c>
      <c r="AT6" s="104"/>
    </row>
    <row r="7" spans="1:46" ht="30" customHeight="1">
      <c r="A7" s="89"/>
      <c r="B7" s="128"/>
      <c r="C7" s="93" t="s">
        <v>34</v>
      </c>
      <c r="D7" s="93"/>
      <c r="E7" s="120"/>
      <c r="F7" s="91"/>
      <c r="G7" s="91"/>
      <c r="H7" s="91"/>
      <c r="I7" s="120"/>
      <c r="J7" s="91"/>
      <c r="K7" s="91"/>
      <c r="L7" s="96">
        <v>33</v>
      </c>
      <c r="M7" s="71" t="str">
        <f>IF(IF(ISNA(VLOOKUP(L7,Inscrits!$A$2:$C$65,2,FALSE)),"",VLOOKUP(L7,Inscrits!$A$2:$C$65,2,FALSE))=0,"",IF(ISNA(VLOOKUP(L7,Inscrits!$A$2:$C$65,2,FALSE)),"",VLOOKUP(L7,Inscrits!$A$2:$C$65,2,FALSE)))</f>
        <v>VEYRON THOMAS</v>
      </c>
      <c r="N7" s="72" t="str">
        <f>IF(IF(ISNA(VLOOKUP(L7,Inscrits!$A$2:$C$65,3,FALSE)),"","("&amp;(VLOOKUP(L7,Inscrits!$A$2:$C$65,3,FALSE))&amp;")")="()","",IF(ISNA(VLOOKUP(L7,Inscrits!$A$2:$C$65,3,FALSE)),"","("&amp;(VLOOKUP(L7,Inscrits!$A$2:$C$65,3,FALSE))&amp;")"))</f>
        <v>(44)</v>
      </c>
      <c r="O7" s="97"/>
      <c r="P7" s="98"/>
      <c r="Q7" s="91"/>
      <c r="R7" s="91"/>
      <c r="S7" s="90"/>
      <c r="T7" s="121"/>
      <c r="U7" s="93"/>
      <c r="V7" s="93"/>
      <c r="W7" s="94"/>
      <c r="Y7" s="87">
        <v>7</v>
      </c>
      <c r="Z7" s="113" t="str">
        <f>IF(F6="","",IF(F6=J4,J8,J4))</f>
        <v/>
      </c>
      <c r="AB7" s="114" t="str">
        <f>M9</f>
        <v>GELIBERT MARGAUX</v>
      </c>
      <c r="AC7" s="115">
        <f>IF(AB7=M9,IF(O7="F","",O9),0)</f>
        <v>0</v>
      </c>
      <c r="AD7" s="115">
        <f>IF(AB7=M9,IF(O9="F","",O7),0)</f>
        <v>0</v>
      </c>
      <c r="AE7" s="116">
        <f>IF(AB7=Q8,IF(S4="F","",S8),0)</f>
        <v>0</v>
      </c>
      <c r="AF7" s="116">
        <f>IF(AB7=Q8,IF(S8="F","",S4),0)</f>
        <v>0</v>
      </c>
      <c r="AG7" s="115">
        <f>IF(AB7=J8,IF(I4="F","",I8),0)</f>
        <v>0</v>
      </c>
      <c r="AH7" s="115">
        <f>IF(AB7=J8,IF(I8="F","",I4),0)</f>
        <v>0</v>
      </c>
      <c r="AI7" s="116">
        <f>IF(AB7=F6,IF(E10="F","",E6),0)</f>
        <v>0</v>
      </c>
      <c r="AJ7" s="116">
        <f>IF(AB7=F6,IF(E6="F","",E10),0)</f>
        <v>0</v>
      </c>
      <c r="AK7" s="115">
        <f>IF(AB7=F20,IF(E16="F","",E20),0)</f>
        <v>0</v>
      </c>
      <c r="AL7" s="115">
        <f>IF(AB7=F20,IF(E20="F","",E16),0)</f>
        <v>0</v>
      </c>
      <c r="AM7" s="117">
        <f t="shared" si="0"/>
        <v>0</v>
      </c>
      <c r="AN7" s="117">
        <f t="shared" si="0"/>
        <v>0</v>
      </c>
      <c r="AO7" s="113">
        <f>AM7-AN7</f>
        <v>0</v>
      </c>
      <c r="AQ7" s="101"/>
      <c r="AR7" s="123" t="str">
        <f>Z15</f>
        <v/>
      </c>
      <c r="AS7" s="124" t="str">
        <f>IF(AR7="","",(VLOOKUP(AR7,AB4:AO17,14,FALSE)))</f>
        <v/>
      </c>
      <c r="AT7" s="104"/>
    </row>
    <row r="8" spans="1:46" ht="30" customHeight="1" thickBot="1">
      <c r="A8" s="129" t="s">
        <v>54</v>
      </c>
      <c r="B8" s="71" t="str">
        <f>IF(OR(E6="F",E6="A"),F10,IF(OR(E10="F",E10="A"),F6,IF(E6=E10,"",(IF(E6&gt;E10,F6,F10)))))</f>
        <v/>
      </c>
      <c r="C8" s="130" t="str">
        <f>IF(OR(E6="F",E6="A"),G10,IF(OR(E10="F",E10="A"),G6,IF(E6=E10,"",(IF(E6&gt;E10,G6,G10)))))</f>
        <v/>
      </c>
      <c r="D8" s="93"/>
      <c r="E8" s="120"/>
      <c r="F8" s="107" t="s">
        <v>108</v>
      </c>
      <c r="G8" s="108"/>
      <c r="H8" s="105"/>
      <c r="I8" s="106"/>
      <c r="J8" s="71" t="str">
        <f>IF(OR(AND(O7="F",O9="F"),AND(O7="A",O9="A")),M9,IF(OR(O7="F",O7="A"),M7,IF(OR(O9="F",O9="A"),M9,IF(O7=O9,"",(IF(O7&lt;O9,M7,M9))))))</f>
        <v/>
      </c>
      <c r="K8" s="72" t="str">
        <f>IF(OR(AND(O7="F",O9="F"),AND(O7="A",O9="A")),N9,IF(OR(O7="F",O7="A"),N7,IF(OR(O9="F",O9="A"),N9,IF(O7=O9,"",(IF(O7&lt;O9,N7,N9))))))</f>
        <v/>
      </c>
      <c r="L8" s="96"/>
      <c r="M8" s="107" t="s">
        <v>101</v>
      </c>
      <c r="N8" s="108"/>
      <c r="O8" s="109"/>
      <c r="P8" s="131"/>
      <c r="Q8" s="71" t="str">
        <f>IF(OR(AND(O7="F",O9="F"),AND(O7="A",O9="A")),M7,IF(OR(O7="F",O7="A"),M9,IF(OR(O9="F",O9="A"),M7,IF(O7=O9,"",(IF(O7&gt;O9,M7,M9))))))</f>
        <v/>
      </c>
      <c r="R8" s="72" t="str">
        <f>IF(OR(AND(O7="F",O9="F"),AND(O7="A",O9="A")),N7,IF(OR(O7="F",O7="A"),N9,IF(OR(O9="F",O9="A"),N7,IF(O7=O9,"",(IF(O7&gt;O9,N7,N9))))))</f>
        <v/>
      </c>
      <c r="S8" s="111"/>
      <c r="T8" s="112"/>
      <c r="U8" s="93"/>
      <c r="V8" s="93"/>
      <c r="W8" s="94"/>
      <c r="AQ8" s="132"/>
      <c r="AR8" s="133"/>
      <c r="AS8" s="133"/>
      <c r="AT8" s="134"/>
    </row>
    <row r="9" spans="1:46" ht="30" customHeight="1">
      <c r="A9" s="89"/>
      <c r="B9" s="93"/>
      <c r="C9" s="93"/>
      <c r="D9" s="93"/>
      <c r="E9" s="120"/>
      <c r="F9" s="91"/>
      <c r="G9" s="91"/>
      <c r="H9" s="91"/>
      <c r="I9" s="90"/>
      <c r="J9" s="95"/>
      <c r="K9" s="91" t="s">
        <v>9</v>
      </c>
      <c r="L9" s="96">
        <v>32</v>
      </c>
      <c r="M9" s="71" t="str">
        <f>IF(IF(ISNA(VLOOKUP(L9,Inscrits!$A$2:$C$65,2,FALSE)),"",VLOOKUP(L9,Inscrits!$A$2:$C$65,2,FALSE))=0,"",IF(ISNA(VLOOKUP(L9,Inscrits!$A$2:$C$65,2,FALSE)),"",VLOOKUP(L9,Inscrits!$A$2:$C$65,2,FALSE)))</f>
        <v>GELIBERT MARGAUX</v>
      </c>
      <c r="N9" s="72" t="str">
        <f>IF(IF(ISNA(VLOOKUP(L9,Inscrits!$A$2:$C$65,3,FALSE)),"","("&amp;(VLOOKUP(L9,Inscrits!$A$2:$C$65,3,FALSE))&amp;")")="()","",IF(ISNA(VLOOKUP(L9,Inscrits!$A$2:$C$65,3,FALSE)),"","("&amp;(VLOOKUP(L9,Inscrits!$A$2:$C$65,3,FALSE))&amp;")"))</f>
        <v>(43)</v>
      </c>
      <c r="O9" s="97"/>
      <c r="P9" s="98"/>
      <c r="Q9" s="99" t="s">
        <v>10</v>
      </c>
      <c r="R9" s="91"/>
      <c r="S9" s="90"/>
      <c r="T9" s="93"/>
      <c r="U9" s="93"/>
      <c r="V9" s="93"/>
      <c r="W9" s="94"/>
    </row>
    <row r="10" spans="1:46" ht="30" customHeight="1">
      <c r="A10" s="89"/>
      <c r="B10" s="93"/>
      <c r="C10" s="93"/>
      <c r="D10" s="125"/>
      <c r="E10" s="106"/>
      <c r="F10" s="71" t="str">
        <f>IF(OR(S14="F",S14="A"),Q14,IF(OR(S18="F",S18="A"),Q18,IF(S14=S18,"",(IF(S14&lt;S18,Q14,Q18)))))</f>
        <v/>
      </c>
      <c r="G10" s="72" t="str">
        <f>IF(OR(S14="F",S14="A"),R14,IF(OR(S18="F",S18="A"),R18,IF(S14=S18,"",(IF(S14&lt;S18,R14,R18)))))</f>
        <v/>
      </c>
      <c r="H10" s="91"/>
      <c r="I10" s="90"/>
      <c r="J10" s="91"/>
      <c r="K10" s="91"/>
      <c r="L10" s="96"/>
      <c r="M10" s="91"/>
      <c r="N10" s="91"/>
      <c r="O10" s="90"/>
      <c r="P10" s="91"/>
      <c r="Q10" s="91"/>
      <c r="R10" s="91"/>
      <c r="S10" s="90"/>
      <c r="T10" s="93"/>
      <c r="W10" s="94"/>
    </row>
    <row r="11" spans="1:46" ht="30" customHeight="1" thickBot="1">
      <c r="A11" s="89"/>
      <c r="B11" s="93"/>
      <c r="C11" s="93"/>
      <c r="D11" s="93"/>
      <c r="E11" s="90"/>
      <c r="F11" s="95"/>
      <c r="G11" s="91" t="s">
        <v>32</v>
      </c>
      <c r="H11" s="91"/>
      <c r="I11" s="90"/>
      <c r="J11" s="91"/>
      <c r="K11" s="91"/>
      <c r="L11" s="96"/>
      <c r="M11" s="91"/>
      <c r="N11" s="91"/>
      <c r="O11" s="90"/>
      <c r="P11" s="91"/>
      <c r="Q11" s="91"/>
      <c r="R11" s="91"/>
      <c r="S11" s="90"/>
      <c r="T11" s="93"/>
      <c r="U11" s="202" t="s">
        <v>36</v>
      </c>
      <c r="V11" s="203"/>
      <c r="W11" s="94"/>
    </row>
    <row r="12" spans="1:46" ht="30" customHeight="1">
      <c r="A12" s="89"/>
      <c r="E12" s="90"/>
      <c r="F12" s="91"/>
      <c r="G12" s="91"/>
      <c r="H12" s="91"/>
      <c r="I12" s="90"/>
      <c r="J12" s="91"/>
      <c r="K12" s="91"/>
      <c r="L12" s="96"/>
      <c r="M12" s="91"/>
      <c r="N12" s="91"/>
      <c r="O12" s="90"/>
      <c r="P12" s="91"/>
      <c r="Q12" s="91"/>
      <c r="R12" s="91"/>
      <c r="S12" s="90"/>
      <c r="T12" s="93"/>
      <c r="U12" s="93"/>
      <c r="V12" s="93"/>
      <c r="W12" s="94"/>
      <c r="AQ12" s="205" t="s">
        <v>37</v>
      </c>
      <c r="AR12" s="206"/>
      <c r="AS12" s="206"/>
      <c r="AT12" s="207"/>
    </row>
    <row r="13" spans="1:46" ht="30" customHeight="1" thickBot="1">
      <c r="A13" s="89"/>
      <c r="B13" s="202" t="s">
        <v>36</v>
      </c>
      <c r="C13" s="203"/>
      <c r="E13" s="90"/>
      <c r="F13" s="91"/>
      <c r="G13" s="91"/>
      <c r="H13" s="91"/>
      <c r="I13" s="90"/>
      <c r="J13" s="95"/>
      <c r="K13" s="95" t="s">
        <v>11</v>
      </c>
      <c r="L13" s="96">
        <v>17</v>
      </c>
      <c r="M13" s="71" t="str">
        <f>IF(IF(ISNA(VLOOKUP(L13,Inscrits!$A$2:$C$65,2,FALSE)),"",VLOOKUP(L13,Inscrits!$A$2:$C$65,2,FALSE))=0,"",IF(ISNA(VLOOKUP(L13,Inscrits!$A$2:$C$65,2,FALSE)),"",VLOOKUP(L13,Inscrits!$A$2:$C$65,2,FALSE)))</f>
        <v>DONATO LAURENT</v>
      </c>
      <c r="N13" s="72" t="str">
        <f>IF(IF(ISNA(VLOOKUP(L13,Inscrits!$A$2:$C$65,3,FALSE)),"","("&amp;(VLOOKUP(L13,Inscrits!$A$2:$C$65,3,FALSE))&amp;")")="()","",IF(ISNA(VLOOKUP(L13,Inscrits!$A$2:$C$65,3,FALSE)),"","("&amp;(VLOOKUP(L13,Inscrits!$A$2:$C$65,3,FALSE))&amp;")"))</f>
        <v>(18)</v>
      </c>
      <c r="O13" s="97"/>
      <c r="P13" s="98"/>
      <c r="Q13" s="99" t="s">
        <v>7</v>
      </c>
      <c r="R13" s="91"/>
      <c r="S13" s="90"/>
      <c r="T13" s="93"/>
      <c r="U13" s="93"/>
      <c r="V13" s="93"/>
      <c r="W13" s="94"/>
      <c r="AC13" s="100" t="s">
        <v>2</v>
      </c>
      <c r="AD13" s="100" t="s">
        <v>3</v>
      </c>
      <c r="AE13" s="100" t="s">
        <v>2</v>
      </c>
      <c r="AF13" s="100" t="s">
        <v>3</v>
      </c>
      <c r="AG13" s="100" t="s">
        <v>2</v>
      </c>
      <c r="AH13" s="100" t="s">
        <v>3</v>
      </c>
      <c r="AI13" s="100" t="s">
        <v>2</v>
      </c>
      <c r="AJ13" s="100" t="s">
        <v>3</v>
      </c>
      <c r="AK13" s="100" t="s">
        <v>2</v>
      </c>
      <c r="AL13" s="100" t="s">
        <v>3</v>
      </c>
      <c r="AM13" s="100" t="s">
        <v>2</v>
      </c>
      <c r="AN13" s="100" t="s">
        <v>3</v>
      </c>
      <c r="AO13" s="100" t="s">
        <v>4</v>
      </c>
      <c r="AQ13" s="135"/>
      <c r="AR13" s="136" t="s">
        <v>5</v>
      </c>
      <c r="AS13" s="137" t="s">
        <v>4</v>
      </c>
      <c r="AT13" s="138"/>
    </row>
    <row r="14" spans="1:46" ht="30" customHeight="1" thickTop="1">
      <c r="A14" s="89"/>
      <c r="E14" s="90"/>
      <c r="F14" s="91"/>
      <c r="G14" s="91"/>
      <c r="H14" s="105"/>
      <c r="I14" s="106" t="s">
        <v>49</v>
      </c>
      <c r="J14" s="71" t="str">
        <f>IF(OR(AND(O13="F",O15="F"),AND(O13="A",O15="A")),M15,IF(OR(O13="F",O13="A"),M13,IF(OR(O15="F",O15="A"),M15,IF(O13=O15,"",(IF(O13&lt;O15,M13,M15))))))</f>
        <v>Blanc 11</v>
      </c>
      <c r="K14" s="72" t="str">
        <f>IF(OR(AND(O13="F",O15="F"),AND(O13="A",O15="A")),N15,IF(OR(O13="F",O13="A"),N13,IF(OR(O15="F",O15="A"),N15,IF(O13=O15,"",(IF(O13&lt;O15,N13,N15))))))</f>
        <v>(NC)</v>
      </c>
      <c r="L14" s="96"/>
      <c r="M14" s="107" t="s">
        <v>102</v>
      </c>
      <c r="N14" s="108"/>
      <c r="O14" s="109"/>
      <c r="P14" s="110"/>
      <c r="Q14" s="71" t="str">
        <f>IF(OR(AND(O13="F",O15="F"),AND(O13="A",O15="A")),M13,IF(OR(O13="F",O13="A"),M15,IF(OR(O15="F",O15="A"),M13,IF(O13=O15,"",(IF(O13&gt;O15,M13,M15))))))</f>
        <v>DONATO LAURENT</v>
      </c>
      <c r="R14" s="72" t="str">
        <f>IF(OR(AND(O13="F",O15="F"),AND(O13="A",O15="A")),N13,IF(OR(O13="F",O13="A"),N15,IF(OR(O15="F",O15="A"),N13,IF(O13=O15,"",(IF(O13&gt;O15,N13,N15))))))</f>
        <v>(18)</v>
      </c>
      <c r="S14" s="111"/>
      <c r="T14" s="112"/>
      <c r="U14" s="93"/>
      <c r="V14" s="93"/>
      <c r="W14" s="94"/>
      <c r="Y14" s="87">
        <v>2</v>
      </c>
      <c r="Z14" s="113" t="str">
        <f>IF(U16="","",IF(U16=Q14,Q14,Q18))</f>
        <v/>
      </c>
      <c r="AB14" s="114" t="str">
        <f>M13</f>
        <v>DONATO LAURENT</v>
      </c>
      <c r="AC14" s="115" t="str">
        <f>IF(AB14=M13,IF(O15="F","",O13),0)</f>
        <v/>
      </c>
      <c r="AD14" s="115" t="str">
        <f>IF(AB14=M13,IF(O13="F","",O15),0)</f>
        <v>F</v>
      </c>
      <c r="AE14" s="116">
        <f>IF(AB14=Q14,IF(S18="F","",S14),0)</f>
        <v>0</v>
      </c>
      <c r="AF14" s="116">
        <f>IF(AB14=Q14,IF(S14="F","",S18),0)</f>
        <v>0</v>
      </c>
      <c r="AG14" s="115">
        <f>IF(AB14=J14,IF(I18="F","",I14),0)</f>
        <v>0</v>
      </c>
      <c r="AH14" s="115">
        <f>IF(AB14=J14,IF(I14="F","",I18),0)</f>
        <v>0</v>
      </c>
      <c r="AI14" s="116">
        <f>IF(AB14=F16,IF(E20="F","",E16),0)</f>
        <v>0</v>
      </c>
      <c r="AJ14" s="116">
        <f>IF(AB14=F16,IF(E16="F","",E20),0)</f>
        <v>0</v>
      </c>
      <c r="AK14" s="115">
        <f>IF(AB14=F10,IF(E6="F","",E10),0)</f>
        <v>0</v>
      </c>
      <c r="AL14" s="115">
        <f>IF(AB14=F10,IF(E10="F","",E6),0)</f>
        <v>0</v>
      </c>
      <c r="AM14" s="117">
        <f t="shared" ref="AM14:AN17" si="1">SUM(AC14,AE14,AG14,AI14,AK14)</f>
        <v>0</v>
      </c>
      <c r="AN14" s="117">
        <f t="shared" si="1"/>
        <v>0</v>
      </c>
      <c r="AO14" s="113">
        <f>AM14-AN14</f>
        <v>0</v>
      </c>
      <c r="AQ14" s="135"/>
      <c r="AR14" s="118" t="str">
        <f>Z6</f>
        <v/>
      </c>
      <c r="AS14" s="119" t="str">
        <f>IF(AR14="","",(VLOOKUP(AR14,AB4:AO17,14,FALSE)))</f>
        <v/>
      </c>
      <c r="AT14" s="138"/>
    </row>
    <row r="15" spans="1:46" ht="30" customHeight="1">
      <c r="A15" s="89"/>
      <c r="B15" s="93"/>
      <c r="C15" s="93"/>
      <c r="D15" s="93"/>
      <c r="E15" s="90"/>
      <c r="F15" s="95"/>
      <c r="G15" s="91" t="s">
        <v>31</v>
      </c>
      <c r="H15" s="91"/>
      <c r="I15" s="120"/>
      <c r="J15" s="91"/>
      <c r="K15" s="91"/>
      <c r="L15" s="96">
        <v>48</v>
      </c>
      <c r="M15" s="71" t="str">
        <f>IF(IF(ISNA(VLOOKUP(L15,Inscrits!$A$2:$C$65,2,FALSE)),"",VLOOKUP(L15,Inscrits!$A$2:$C$65,2,FALSE))=0,"",IF(ISNA(VLOOKUP(L15,Inscrits!$A$2:$C$65,2,FALSE)),"",VLOOKUP(L15,Inscrits!$A$2:$C$65,2,FALSE)))</f>
        <v>Blanc 11</v>
      </c>
      <c r="N15" s="72" t="str">
        <f>IF(IF(ISNA(VLOOKUP(L15,Inscrits!$A$2:$C$65,3,FALSE)),"","("&amp;(VLOOKUP(L15,Inscrits!$A$2:$C$65,3,FALSE))&amp;")")="()","",IF(ISNA(VLOOKUP(L15,Inscrits!$A$2:$C$65,3,FALSE)),"","("&amp;(VLOOKUP(L15,Inscrits!$A$2:$C$65,3,FALSE))&amp;")"))</f>
        <v>(NC)</v>
      </c>
      <c r="O15" s="97" t="s">
        <v>49</v>
      </c>
      <c r="P15" s="98"/>
      <c r="Q15" s="91"/>
      <c r="R15" s="91"/>
      <c r="S15" s="90"/>
      <c r="T15" s="121"/>
      <c r="U15" s="122" t="s">
        <v>29</v>
      </c>
      <c r="V15" s="93"/>
      <c r="W15" s="94"/>
      <c r="Y15" s="87">
        <v>4</v>
      </c>
      <c r="Z15" s="113" t="str">
        <f>IF(B18="","",IF(B18=F16,F16,F20))</f>
        <v/>
      </c>
      <c r="AB15" s="114" t="str">
        <f>M15</f>
        <v>Blanc 11</v>
      </c>
      <c r="AC15" s="115" t="str">
        <f>IF(AB15=M15,IF(O13="F","",O15),0)</f>
        <v>F</v>
      </c>
      <c r="AD15" s="115" t="str">
        <f>IF(AB15=M15,IF(O15="F","",O13),0)</f>
        <v/>
      </c>
      <c r="AE15" s="116">
        <f>IF(AB15=Q14,IF(S18="F","",S14),0)</f>
        <v>0</v>
      </c>
      <c r="AF15" s="116">
        <f>IF(AB15=Q14,IF(S14="F","",S18),0)</f>
        <v>0</v>
      </c>
      <c r="AG15" s="115" t="str">
        <f>IF(AB15=J14,IF(I18="F","",I14),0)</f>
        <v>F</v>
      </c>
      <c r="AH15" s="115" t="str">
        <f>IF(AB15=J14,IF(I14="F","",I18),0)</f>
        <v/>
      </c>
      <c r="AI15" s="116">
        <f>IF(AB15=F16,IF(E20="F","",E16),0)</f>
        <v>0</v>
      </c>
      <c r="AJ15" s="116">
        <f>IF(AB15=F16,IF(E16="F","",E20),0)</f>
        <v>0</v>
      </c>
      <c r="AK15" s="115">
        <f>IF(AB15=F10,IF(E6="F","",E10),0)</f>
        <v>0</v>
      </c>
      <c r="AL15" s="115">
        <f>IF(AB15=F10,IF(E10="F","",E6),0)</f>
        <v>0</v>
      </c>
      <c r="AM15" s="117">
        <f t="shared" si="1"/>
        <v>0</v>
      </c>
      <c r="AN15" s="117">
        <f t="shared" si="1"/>
        <v>0</v>
      </c>
      <c r="AO15" s="113">
        <f>AM15-AN15</f>
        <v>0</v>
      </c>
      <c r="AQ15" s="135"/>
      <c r="AR15" s="123" t="str">
        <f>Z16</f>
        <v/>
      </c>
      <c r="AS15" s="124" t="str">
        <f>IF(AR15="","",(VLOOKUP(AR15,AB4:AO17,14,FALSE)))</f>
        <v/>
      </c>
      <c r="AT15" s="138"/>
    </row>
    <row r="16" spans="1:46" ht="30" customHeight="1">
      <c r="A16" s="89"/>
      <c r="B16" s="93"/>
      <c r="C16" s="93"/>
      <c r="D16" s="125"/>
      <c r="E16" s="106" t="s">
        <v>49</v>
      </c>
      <c r="F16" s="71" t="str">
        <f>IF(OR(I14="F",I14="A"),J18,IF(OR(I18="F",I18="A"),J14,IF(I14=I18,"",(IF(I14&gt;I18,J14,J18)))))</f>
        <v>Blanc 12</v>
      </c>
      <c r="G16" s="72" t="str">
        <f>IF(OR(I14="F",I14="A"),K18,IF(OR(I18="F",I18="A"),K14,IF(I14=I18,"",(IF(I14&gt;I18,K14,K18)))))</f>
        <v>(NC)</v>
      </c>
      <c r="H16" s="91"/>
      <c r="I16" s="120"/>
      <c r="J16" s="107" t="s">
        <v>107</v>
      </c>
      <c r="K16" s="108"/>
      <c r="L16" s="96"/>
      <c r="M16" s="91"/>
      <c r="N16" s="91"/>
      <c r="O16" s="90"/>
      <c r="P16" s="91"/>
      <c r="Q16" s="107" t="s">
        <v>105</v>
      </c>
      <c r="R16" s="108"/>
      <c r="S16" s="90"/>
      <c r="T16" s="126"/>
      <c r="U16" s="71" t="str">
        <f>IF(OR(S14="F",S14="A"),Q18,IF(OR(S18="F",S18="A"),Q14,IF(S14=S18,"",(IF(S14&gt;S18,Q14,Q18)))))</f>
        <v/>
      </c>
      <c r="V16" s="72" t="str">
        <f>IF(OR(S14="F",S14="A"),R18,IF(OR(S18="F",S18="A"),R14,IF(S14=S18,"",(IF(S14&gt;S18,R14,R18)))))</f>
        <v/>
      </c>
      <c r="W16" s="127" t="s">
        <v>57</v>
      </c>
      <c r="Y16" s="87">
        <v>6</v>
      </c>
      <c r="Z16" s="113" t="str">
        <f>IF(B18="","",IF(B18=F16,F20,F16))</f>
        <v/>
      </c>
      <c r="AB16" s="114" t="str">
        <f>M17</f>
        <v>Blanc 12</v>
      </c>
      <c r="AC16" s="115" t="str">
        <f>IF(AB16=M17,IF(O19="F","",O17),0)</f>
        <v>F</v>
      </c>
      <c r="AD16" s="115" t="str">
        <f>IF(AB16=M17,IF(O17="F","",O19),0)</f>
        <v/>
      </c>
      <c r="AE16" s="116">
        <f>IF(AB16=Q18,IF(S14="F","",S18),0)</f>
        <v>0</v>
      </c>
      <c r="AF16" s="116">
        <f>IF(AB16=Q18,IF(S18="F","",S14),0)</f>
        <v>0</v>
      </c>
      <c r="AG16" s="115" t="str">
        <f>IF(AB16=J18,IF(I14="F","",I18),0)</f>
        <v/>
      </c>
      <c r="AH16" s="115" t="str">
        <f>IF(AB16=J18,IF(I18="F","",I14),0)</f>
        <v>F</v>
      </c>
      <c r="AI16" s="116" t="str">
        <f>IF(AB16=F16,IF(E20="F","",E16),0)</f>
        <v>F</v>
      </c>
      <c r="AJ16" s="116" t="str">
        <f>IF(AB16=F16,IF(E16="F","",E20),0)</f>
        <v/>
      </c>
      <c r="AK16" s="115">
        <f>IF(AB16=F10,IF(E6="F","",E10),0)</f>
        <v>0</v>
      </c>
      <c r="AL16" s="115">
        <f>IF(AB16=F10,IF(E10="F","",E6),0)</f>
        <v>0</v>
      </c>
      <c r="AM16" s="117">
        <f t="shared" si="1"/>
        <v>0</v>
      </c>
      <c r="AN16" s="117">
        <f t="shared" si="1"/>
        <v>0</v>
      </c>
      <c r="AO16" s="113">
        <f>AM16-AN16</f>
        <v>0</v>
      </c>
      <c r="AQ16" s="135"/>
      <c r="AR16" s="123" t="str">
        <f>Z7</f>
        <v/>
      </c>
      <c r="AS16" s="124" t="str">
        <f>IF(AR16="","",(VLOOKUP(AR16,AB4:AO17,14,FALSE)))</f>
        <v/>
      </c>
      <c r="AT16" s="138"/>
    </row>
    <row r="17" spans="1:46" ht="30" customHeight="1">
      <c r="A17" s="89"/>
      <c r="B17" s="128"/>
      <c r="C17" s="93" t="s">
        <v>35</v>
      </c>
      <c r="D17" s="93"/>
      <c r="E17" s="120"/>
      <c r="F17" s="91"/>
      <c r="G17" s="91"/>
      <c r="H17" s="91"/>
      <c r="I17" s="120"/>
      <c r="J17" s="91"/>
      <c r="K17" s="91"/>
      <c r="L17" s="96">
        <v>49</v>
      </c>
      <c r="M17" s="71" t="str">
        <f>IF(IF(ISNA(VLOOKUP(L17,Inscrits!$A$2:$C$65,2,FALSE)),"",VLOOKUP(L17,Inscrits!$A$2:$C$65,2,FALSE))=0,"",IF(ISNA(VLOOKUP(L17,Inscrits!$A$2:$C$65,2,FALSE)),"",VLOOKUP(L17,Inscrits!$A$2:$C$65,2,FALSE)))</f>
        <v>Blanc 12</v>
      </c>
      <c r="N17" s="72" t="str">
        <f>IF(IF(ISNA(VLOOKUP(L17,Inscrits!$A$2:$C$65,3,FALSE)),"","("&amp;(VLOOKUP(L17,Inscrits!$A$2:$C$65,3,FALSE))&amp;")")="()","",IF(ISNA(VLOOKUP(L17,Inscrits!$A$2:$C$65,3,FALSE)),"","("&amp;(VLOOKUP(L17,Inscrits!$A$2:$C$65,3,FALSE))&amp;")"))</f>
        <v>(NC)</v>
      </c>
      <c r="O17" s="97" t="s">
        <v>49</v>
      </c>
      <c r="P17" s="98"/>
      <c r="Q17" s="91"/>
      <c r="R17" s="91"/>
      <c r="S17" s="90"/>
      <c r="T17" s="121"/>
      <c r="U17" s="93"/>
      <c r="V17" s="93"/>
      <c r="W17" s="94"/>
      <c r="Y17" s="87">
        <v>8</v>
      </c>
      <c r="Z17" s="113" t="str">
        <f>IF(F16="","",IF(F16=J14,J18,J14))</f>
        <v>Blanc 11</v>
      </c>
      <c r="AB17" s="114" t="str">
        <f>M19</f>
        <v>AZUELOS MAXIME</v>
      </c>
      <c r="AC17" s="115" t="str">
        <f>IF(AB17=M19,IF(O17="F","",O19),0)</f>
        <v/>
      </c>
      <c r="AD17" s="115" t="str">
        <f>IF(AB17=M19,IF(O19="F","",O17),0)</f>
        <v>F</v>
      </c>
      <c r="AE17" s="116">
        <f>IF(AB17=Q18,IF(S14="F","",S18),0)</f>
        <v>0</v>
      </c>
      <c r="AF17" s="116">
        <f>IF(AB17=Q18,IF(S18="F","",S14),0)</f>
        <v>0</v>
      </c>
      <c r="AG17" s="115">
        <f>IF(AB17=J18,IF(I14="F","",I18),0)</f>
        <v>0</v>
      </c>
      <c r="AH17" s="115">
        <f>IF(AB17=J18,IF(I18="F","",I14),0)</f>
        <v>0</v>
      </c>
      <c r="AI17" s="116">
        <f>IF(AB17=F16,IF(E20="F","",E16),0)</f>
        <v>0</v>
      </c>
      <c r="AJ17" s="116">
        <f>IF(AB17=F16,IF(E16="F","",E20),0)</f>
        <v>0</v>
      </c>
      <c r="AK17" s="115">
        <f>IF(AB17=F10,IF(E6="F","",E10),0)</f>
        <v>0</v>
      </c>
      <c r="AL17" s="115">
        <f>IF(AB17=F10,IF(E10="F","",E6),0)</f>
        <v>0</v>
      </c>
      <c r="AM17" s="117">
        <f t="shared" si="1"/>
        <v>0</v>
      </c>
      <c r="AN17" s="117">
        <f>SUM(AD17,AF17,AH17,AJ17,AL17)</f>
        <v>0</v>
      </c>
      <c r="AO17" s="113">
        <f>AM17-AN17</f>
        <v>0</v>
      </c>
      <c r="AQ17" s="135"/>
      <c r="AR17" s="123" t="str">
        <f>Z17</f>
        <v>Blanc 11</v>
      </c>
      <c r="AS17" s="124">
        <f>IF(AR17="","",(VLOOKUP(AR17,AB4:AO17,14,FALSE)))</f>
        <v>0</v>
      </c>
      <c r="AT17" s="138"/>
    </row>
    <row r="18" spans="1:46" ht="30" customHeight="1" thickBot="1">
      <c r="A18" s="129" t="s">
        <v>55</v>
      </c>
      <c r="B18" s="71" t="str">
        <f>IF(OR(E16="F",E16="A"),F20,IF(OR(E20="F",E20="A"),F16,IF(E16=E20,"",(IF(E16&gt;E20,F16,F20)))))</f>
        <v/>
      </c>
      <c r="C18" s="130" t="str">
        <f>IF(OR(E16="F",E16="A"),G20,IF(OR(E20="F",E20="A"),G16,IF(E16=E20,"",(IF(E16&gt;E20,G16,G20)))))</f>
        <v/>
      </c>
      <c r="D18" s="93"/>
      <c r="E18" s="120"/>
      <c r="F18" s="107" t="s">
        <v>109</v>
      </c>
      <c r="G18" s="108"/>
      <c r="H18" s="105"/>
      <c r="I18" s="106"/>
      <c r="J18" s="71" t="str">
        <f>IF(OR(AND(O17="F",O19="F"),AND(O17="A",O19="A")),M19,IF(OR(O17="F",O17="A"),M17,IF(OR(O19="F",O19="A"),M19,IF(O17=O19,"",(IF(O17&lt;O19,M17,M19))))))</f>
        <v>Blanc 12</v>
      </c>
      <c r="K18" s="72" t="str">
        <f>IF(OR(AND(O17="F",O19="F"),AND(O17="A",O19="A")),N19,IF(OR(O17="F",O17="A"),N17,IF(OR(O19="F",O19="A"),N19,IF(O17=O19,"",(IF(O17&lt;O19,N17,N19))))))</f>
        <v>(NC)</v>
      </c>
      <c r="L18" s="96"/>
      <c r="M18" s="107" t="s">
        <v>103</v>
      </c>
      <c r="N18" s="108"/>
      <c r="O18" s="109"/>
      <c r="P18" s="131"/>
      <c r="Q18" s="71" t="str">
        <f>IF(OR(AND(O17="F",O19="F"),AND(O17="A",O19="A")),M17,IF(OR(O17="F",O17="A"),M19,IF(OR(O19="F",O19="A"),M17,IF(O17=O19,"",(IF(O17&gt;O19,M17,M19))))))</f>
        <v>AZUELOS MAXIME</v>
      </c>
      <c r="R18" s="72" t="str">
        <f>IF(OR(AND(O17="F",O19="F"),AND(O17="A",O19="A")),N17,IF(OR(O17="F",O17="A"),N19,IF(OR(O19="F",O19="A"),N17,IF(O17=O19,"",(IF(O17&gt;O19,N17,N19))))))</f>
        <v>(17)</v>
      </c>
      <c r="S18" s="111"/>
      <c r="T18" s="112"/>
      <c r="U18" s="93"/>
      <c r="V18" s="93"/>
      <c r="W18" s="94"/>
      <c r="AQ18" s="139"/>
      <c r="AR18" s="140"/>
      <c r="AS18" s="140"/>
      <c r="AT18" s="141"/>
    </row>
    <row r="19" spans="1:46" ht="30" customHeight="1">
      <c r="A19" s="89"/>
      <c r="B19" s="93"/>
      <c r="C19" s="93"/>
      <c r="D19" s="93"/>
      <c r="E19" s="120"/>
      <c r="F19" s="91"/>
      <c r="G19" s="91"/>
      <c r="H19" s="91"/>
      <c r="I19" s="90"/>
      <c r="J19" s="95"/>
      <c r="K19" s="91" t="s">
        <v>28</v>
      </c>
      <c r="L19" s="96">
        <v>16</v>
      </c>
      <c r="M19" s="71" t="str">
        <f>IF(IF(ISNA(VLOOKUP(L19,Inscrits!$A$2:$C$65,2,FALSE)),"",VLOOKUP(L19,Inscrits!$A$2:$C$65,2,FALSE))=0,"",IF(ISNA(VLOOKUP(L19,Inscrits!$A$2:$C$65,2,FALSE)),"",VLOOKUP(L19,Inscrits!$A$2:$C$65,2,FALSE)))</f>
        <v>AZUELOS MAXIME</v>
      </c>
      <c r="N19" s="72" t="str">
        <f>IF(IF(ISNA(VLOOKUP(L19,Inscrits!$A$2:$C$65,3,FALSE)),"","("&amp;(VLOOKUP(L19,Inscrits!$A$2:$C$65,3,FALSE))&amp;")")="()","",IF(ISNA(VLOOKUP(L19,Inscrits!$A$2:$C$65,3,FALSE)),"","("&amp;(VLOOKUP(L19,Inscrits!$A$2:$C$65,3,FALSE))&amp;")"))</f>
        <v>(17)</v>
      </c>
      <c r="O19" s="97"/>
      <c r="P19" s="98"/>
      <c r="Q19" s="99" t="s">
        <v>6</v>
      </c>
      <c r="R19" s="91"/>
      <c r="S19" s="90"/>
      <c r="T19" s="93"/>
      <c r="U19" s="93"/>
      <c r="V19" s="93"/>
      <c r="W19" s="94"/>
    </row>
    <row r="20" spans="1:46" ht="30" customHeight="1">
      <c r="A20" s="89"/>
      <c r="B20" s="93"/>
      <c r="C20" s="93"/>
      <c r="D20" s="125"/>
      <c r="E20" s="106"/>
      <c r="F20" s="71" t="str">
        <f>IF(OR(S4="F",S4="A"),Q4,IF(OR(S8="F",S8="A"),Q8,IF(S4=S8,"",(IF(S4&lt;S8,Q4,Q8)))))</f>
        <v/>
      </c>
      <c r="G20" s="72" t="str">
        <f>IF(OR(S4="F",S4="A"),R4,IF(OR(S8="F",S8="A"),R8,IF(S4=S8,"",(IF(S4&lt;S8,R4,R8)))))</f>
        <v/>
      </c>
      <c r="H20" s="91"/>
      <c r="I20" s="90"/>
      <c r="J20" s="91"/>
      <c r="K20" s="91"/>
      <c r="L20" s="96"/>
      <c r="M20" s="91"/>
      <c r="N20" s="91"/>
      <c r="O20" s="90"/>
      <c r="P20" s="91"/>
      <c r="Q20" s="91"/>
      <c r="R20" s="91"/>
      <c r="S20" s="90"/>
      <c r="T20" s="93"/>
      <c r="U20" s="93"/>
      <c r="V20" s="93"/>
      <c r="W20" s="94"/>
    </row>
    <row r="21" spans="1:46" ht="30" customHeight="1">
      <c r="A21" s="89"/>
      <c r="B21" s="93"/>
      <c r="C21" s="93"/>
      <c r="D21" s="93"/>
      <c r="E21" s="90"/>
      <c r="F21" s="95"/>
      <c r="G21" s="91" t="s">
        <v>33</v>
      </c>
      <c r="H21" s="91"/>
      <c r="I21" s="90"/>
      <c r="J21" s="201" t="str">
        <f>IF(Accueil!G18=3,"","MATCHS EN 2 GAGNANTES COTE PERDANT")</f>
        <v/>
      </c>
      <c r="K21" s="201"/>
      <c r="L21" s="201"/>
      <c r="M21" s="201"/>
      <c r="N21" s="201"/>
      <c r="O21" s="201"/>
      <c r="P21" s="201"/>
      <c r="Q21" s="201"/>
      <c r="R21" s="201"/>
      <c r="S21" s="90"/>
      <c r="T21" s="93"/>
      <c r="U21" s="93"/>
      <c r="V21" s="93"/>
      <c r="W21" s="94"/>
    </row>
    <row r="22" spans="1:46" ht="30" customHeight="1" thickBot="1">
      <c r="A22" s="142"/>
      <c r="B22" s="143"/>
      <c r="C22" s="143"/>
      <c r="D22" s="143"/>
      <c r="E22" s="144"/>
      <c r="F22" s="145"/>
      <c r="G22" s="145"/>
      <c r="H22" s="145"/>
      <c r="I22" s="144"/>
      <c r="J22" s="145"/>
      <c r="K22" s="145"/>
      <c r="L22" s="146"/>
      <c r="M22" s="145"/>
      <c r="N22" s="145"/>
      <c r="O22" s="144"/>
      <c r="P22" s="145"/>
      <c r="Q22" s="145"/>
      <c r="R22" s="145"/>
      <c r="S22" s="144"/>
      <c r="T22" s="143"/>
      <c r="U22" s="143"/>
      <c r="V22" s="143"/>
      <c r="W22" s="147"/>
    </row>
    <row r="23" spans="1:46" ht="30.95" customHeight="1" thickTop="1"/>
    <row r="24" spans="1:46" ht="14.1" customHeight="1">
      <c r="M24" s="91"/>
      <c r="N24" s="91"/>
    </row>
  </sheetData>
  <sheetProtection password="C328" sheet="1" objects="1" scenarios="1"/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470" priority="1" stopIfTrue="1">
      <formula>AND(($F$6=$B$8),($F$6&lt;&gt;""))</formula>
    </cfRule>
    <cfRule type="expression" priority="2" stopIfTrue="1">
      <formula>$F$10=$B$8</formula>
    </cfRule>
    <cfRule type="expression" dxfId="469" priority="3" stopIfTrue="1">
      <formula>AND(($G$8&lt;&gt;""),($F$6&lt;&gt;""))</formula>
    </cfRule>
  </conditionalFormatting>
  <conditionalFormatting sqref="J8:K8">
    <cfRule type="expression" dxfId="468" priority="4" stopIfTrue="1">
      <formula>AND(($J$8=$F$6),($J$8&lt;&gt;""))</formula>
    </cfRule>
    <cfRule type="expression" priority="5" stopIfTrue="1">
      <formula>$J$4=$F$6</formula>
    </cfRule>
    <cfRule type="expression" dxfId="467" priority="6" stopIfTrue="1">
      <formula>AND(($K$6&lt;&gt;""),($J$8&lt;&gt;""))</formula>
    </cfRule>
  </conditionalFormatting>
  <conditionalFormatting sqref="J4:K4">
    <cfRule type="expression" dxfId="466" priority="7" stopIfTrue="1">
      <formula>AND(($J$4=$F$6),($J$4&lt;&gt;""))</formula>
    </cfRule>
    <cfRule type="expression" priority="8" stopIfTrue="1">
      <formula>$J$8=$F$6</formula>
    </cfRule>
    <cfRule type="expression" dxfId="465" priority="9" stopIfTrue="1">
      <formula>AND(($K$6&lt;&gt;""),($J$4&lt;&gt;""))</formula>
    </cfRule>
  </conditionalFormatting>
  <conditionalFormatting sqref="F10:G10">
    <cfRule type="expression" dxfId="464" priority="10" stopIfTrue="1">
      <formula>AND(($F$10=$B$8),($F$10&lt;&gt;""))</formula>
    </cfRule>
    <cfRule type="expression" priority="11" stopIfTrue="1">
      <formula>$F$6=$B$8</formula>
    </cfRule>
    <cfRule type="expression" dxfId="463" priority="12" stopIfTrue="1">
      <formula>AND(($G$8&lt;&gt;""),($F$10&lt;&gt;""))</formula>
    </cfRule>
  </conditionalFormatting>
  <conditionalFormatting sqref="F16:G16">
    <cfRule type="expression" dxfId="462" priority="13" stopIfTrue="1">
      <formula>AND(($F$16=$B$18),($F$16&lt;&gt;""))</formula>
    </cfRule>
    <cfRule type="expression" priority="14" stopIfTrue="1">
      <formula>$F$20=$B$18</formula>
    </cfRule>
    <cfRule type="expression" dxfId="461" priority="15" stopIfTrue="1">
      <formula>AND(($G$18&lt;&gt;""),($F$16&lt;&gt;""))</formula>
    </cfRule>
  </conditionalFormatting>
  <conditionalFormatting sqref="F20:G20">
    <cfRule type="expression" dxfId="460" priority="16" stopIfTrue="1">
      <formula>AND(($F$20=$B$18),($F$20&lt;&gt;""))</formula>
    </cfRule>
    <cfRule type="expression" priority="17" stopIfTrue="1">
      <formula>$F$16=$B$18</formula>
    </cfRule>
    <cfRule type="expression" dxfId="459" priority="18" stopIfTrue="1">
      <formula>AND(($G$18&lt;&gt;""),($F$20&lt;&gt;""))</formula>
    </cfRule>
  </conditionalFormatting>
  <conditionalFormatting sqref="J14:K14">
    <cfRule type="expression" dxfId="458" priority="19" stopIfTrue="1">
      <formula>AND(($J$14=$F$16),($J$14&lt;&gt;""))</formula>
    </cfRule>
    <cfRule type="expression" priority="20" stopIfTrue="1">
      <formula>$J$18=$F$16</formula>
    </cfRule>
    <cfRule type="expression" dxfId="457" priority="21" stopIfTrue="1">
      <formula>AND(($K$16&lt;&gt;""),($J$14&lt;&gt;""))</formula>
    </cfRule>
  </conditionalFormatting>
  <conditionalFormatting sqref="J18:K18">
    <cfRule type="expression" dxfId="456" priority="22" stopIfTrue="1">
      <formula>AND(($J$18=$F$16),($J$18&lt;&gt;""))</formula>
    </cfRule>
    <cfRule type="expression" priority="23" stopIfTrue="1">
      <formula>$J$14=$F$16</formula>
    </cfRule>
    <cfRule type="expression" dxfId="455" priority="24" stopIfTrue="1">
      <formula>AND(($K$16&lt;&gt;""),($J$18&lt;&gt;""))</formula>
    </cfRule>
  </conditionalFormatting>
  <conditionalFormatting sqref="Q4:R4">
    <cfRule type="expression" dxfId="454" priority="25" stopIfTrue="1">
      <formula>AND(($Q$4=$U$6),($Q$4&lt;&gt;""))</formula>
    </cfRule>
    <cfRule type="expression" priority="26" stopIfTrue="1">
      <formula>$Q$8=$U$6</formula>
    </cfRule>
    <cfRule type="expression" dxfId="453" priority="27" stopIfTrue="1">
      <formula>AND(($R$6&lt;&gt;""),($Q$4&lt;&gt;""))</formula>
    </cfRule>
  </conditionalFormatting>
  <conditionalFormatting sqref="Q8:R8">
    <cfRule type="expression" dxfId="452" priority="28" stopIfTrue="1">
      <formula>AND(($Q$8=$U$6),($Q$8&lt;&gt;""))</formula>
    </cfRule>
    <cfRule type="expression" priority="29" stopIfTrue="1">
      <formula>$Q$4=$U$6</formula>
    </cfRule>
    <cfRule type="expression" dxfId="451" priority="30" stopIfTrue="1">
      <formula>AND(($R$6&lt;&gt;""),($Q$8&lt;&gt;""))</formula>
    </cfRule>
  </conditionalFormatting>
  <conditionalFormatting sqref="Q14:R14">
    <cfRule type="expression" dxfId="450" priority="31" stopIfTrue="1">
      <formula>AND(($Q$14=$U$16),($Q$14&lt;&gt;""))</formula>
    </cfRule>
    <cfRule type="expression" priority="32" stopIfTrue="1">
      <formula>$Q$18=$U$16</formula>
    </cfRule>
    <cfRule type="expression" dxfId="449" priority="33" stopIfTrue="1">
      <formula>AND(($R$16&lt;&gt;""),($Q$14&lt;&gt;""))</formula>
    </cfRule>
  </conditionalFormatting>
  <conditionalFormatting sqref="Q18:R18">
    <cfRule type="expression" dxfId="448" priority="34" stopIfTrue="1">
      <formula>AND(($Q$18=$U$16),($Q$18&lt;&gt;""))</formula>
    </cfRule>
    <cfRule type="expression" priority="35" stopIfTrue="1">
      <formula>$Q$14=$U$16</formula>
    </cfRule>
    <cfRule type="expression" dxfId="447" priority="36" stopIfTrue="1">
      <formula>AND(($R$16&lt;&gt;""),($Q$18&lt;&gt;""))</formula>
    </cfRule>
  </conditionalFormatting>
  <conditionalFormatting sqref="M3:N3">
    <cfRule type="expression" dxfId="446" priority="37" stopIfTrue="1">
      <formula>AND(($M$3=$Q$4),($M$3&lt;&gt;""))</formula>
    </cfRule>
    <cfRule type="expression" dxfId="445" priority="38" stopIfTrue="1">
      <formula>$M$5=$Q$4</formula>
    </cfRule>
    <cfRule type="expression" dxfId="444" priority="39" stopIfTrue="1">
      <formula>AND(($N$4&lt;&gt;""),($M$3&lt;&gt;""))</formula>
    </cfRule>
  </conditionalFormatting>
  <conditionalFormatting sqref="M5:N5">
    <cfRule type="expression" dxfId="443" priority="40" stopIfTrue="1">
      <formula>AND(($M$5=$Q$4),($M$5&lt;&gt;""))</formula>
    </cfRule>
    <cfRule type="expression" priority="41" stopIfTrue="1">
      <formula>$M$3=$Q$4</formula>
    </cfRule>
    <cfRule type="expression" dxfId="442" priority="42" stopIfTrue="1">
      <formula>AND(($N$4&lt;&gt;""),($M$5&lt;&gt;""))</formula>
    </cfRule>
  </conditionalFormatting>
  <conditionalFormatting sqref="M7:N7">
    <cfRule type="expression" dxfId="441" priority="43" stopIfTrue="1">
      <formula>AND(($M$7=$Q$8),($M$7&lt;&gt;""))</formula>
    </cfRule>
    <cfRule type="expression" priority="44" stopIfTrue="1">
      <formula>$M$9=$Q$8</formula>
    </cfRule>
    <cfRule type="expression" dxfId="440" priority="45" stopIfTrue="1">
      <formula>AND(($N$8&lt;&gt;""),($M$7&lt;&gt;""))</formula>
    </cfRule>
  </conditionalFormatting>
  <conditionalFormatting sqref="M9:N9">
    <cfRule type="expression" dxfId="439" priority="46" stopIfTrue="1">
      <formula>AND(($M$9=$Q$8),($M$9&lt;&gt;""))</formula>
    </cfRule>
    <cfRule type="expression" priority="47" stopIfTrue="1">
      <formula>$M$7=$Q$8</formula>
    </cfRule>
    <cfRule type="expression" dxfId="438" priority="48" stopIfTrue="1">
      <formula>AND(($N$8&lt;&gt;""),($M$9&lt;&gt;""))</formula>
    </cfRule>
  </conditionalFormatting>
  <conditionalFormatting sqref="M13:N13">
    <cfRule type="expression" dxfId="437" priority="49" stopIfTrue="1">
      <formula>AND(($M$13=$Q$14),($M$13&lt;&gt;""))</formula>
    </cfRule>
    <cfRule type="expression" priority="50" stopIfTrue="1">
      <formula>$M$15=$Q$14</formula>
    </cfRule>
    <cfRule type="expression" dxfId="436" priority="51" stopIfTrue="1">
      <formula>AND(($N$14&lt;&gt;""),($M$13&lt;&gt;""))</formula>
    </cfRule>
  </conditionalFormatting>
  <conditionalFormatting sqref="M15:N15">
    <cfRule type="expression" dxfId="435" priority="52" stopIfTrue="1">
      <formula>AND(($M$15=$Q$14),($M$15&lt;&gt;""))</formula>
    </cfRule>
    <cfRule type="expression" priority="53" stopIfTrue="1">
      <formula>$M$13=$Q$14</formula>
    </cfRule>
    <cfRule type="expression" dxfId="434" priority="54" stopIfTrue="1">
      <formula>AND(($N$14&lt;&gt;""),($M$15&lt;&gt;""))</formula>
    </cfRule>
  </conditionalFormatting>
  <conditionalFormatting sqref="M17:N17">
    <cfRule type="expression" dxfId="433" priority="55" stopIfTrue="1">
      <formula>AND(($M$17=$Q$18),($M$17&lt;&gt;""))</formula>
    </cfRule>
    <cfRule type="expression" priority="56" stopIfTrue="1">
      <formula>$M$19=$Q$18</formula>
    </cfRule>
    <cfRule type="expression" dxfId="432" priority="57" stopIfTrue="1">
      <formula>AND(($N$18&lt;&gt;""),($M$17&lt;&gt;""))</formula>
    </cfRule>
  </conditionalFormatting>
  <conditionalFormatting sqref="M19:N19">
    <cfRule type="expression" dxfId="431" priority="58" stopIfTrue="1">
      <formula>AND(($M$19=$Q$18),($M$19&lt;&gt;""))</formula>
    </cfRule>
    <cfRule type="expression" priority="59" stopIfTrue="1">
      <formula>$M$17=$Q$18</formula>
    </cfRule>
    <cfRule type="expression" dxfId="430" priority="60" stopIfTrue="1">
      <formula>AND(($N$18&lt;&gt;""),($M$19&lt;&gt;""))</formula>
    </cfRule>
  </conditionalFormatting>
  <conditionalFormatting sqref="E6 E10 E16 E20 I18 I14 I4 I8 O3 O5 O7 O9 O13 O15 O17 O19 S18 S14 S8 S4">
    <cfRule type="cellIs" dxfId="429" priority="61" stopIfTrue="1" operator="equal">
      <formula>"F"</formula>
    </cfRule>
    <cfRule type="cellIs" dxfId="428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E20 E6 E10 I14 I18 E16 I4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3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2007-2008
&amp;C&amp;"Book Antiqua,Italique"&amp;20Les 4 premiers de chaque Poule sont qualifiés
(Tableau de 64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T24"/>
  <sheetViews>
    <sheetView showGridLines="0" zoomScale="75" workbookViewId="0">
      <selection activeCell="E16" sqref="E16"/>
    </sheetView>
  </sheetViews>
  <sheetFormatPr baseColWidth="10" defaultColWidth="11.42578125" defaultRowHeight="14.1" customHeight="1"/>
  <cols>
    <col min="1" max="1" width="7.42578125" style="87" customWidth="1"/>
    <col min="2" max="2" width="18.7109375" style="87" customWidth="1"/>
    <col min="3" max="3" width="5.28515625" style="87" bestFit="1" customWidth="1"/>
    <col min="4" max="4" width="3.42578125" style="87" bestFit="1" customWidth="1"/>
    <col min="5" max="5" width="3" style="148" customWidth="1"/>
    <col min="6" max="6" width="18.7109375" style="149" customWidth="1"/>
    <col min="7" max="7" width="4.7109375" style="149" customWidth="1"/>
    <col min="8" max="8" width="3.42578125" style="149" customWidth="1"/>
    <col min="9" max="9" width="3" style="148" customWidth="1"/>
    <col min="10" max="10" width="18.7109375" style="149" customWidth="1"/>
    <col min="11" max="11" width="4.7109375" style="149" customWidth="1"/>
    <col min="12" max="12" width="4.140625" style="150" customWidth="1"/>
    <col min="13" max="13" width="18.7109375" style="149" customWidth="1"/>
    <col min="14" max="14" width="4.7109375" style="149" customWidth="1"/>
    <col min="15" max="15" width="3" style="148" customWidth="1"/>
    <col min="16" max="16" width="3.42578125" style="149" customWidth="1"/>
    <col min="17" max="17" width="18.7109375" style="149" customWidth="1"/>
    <col min="18" max="18" width="4.7109375" style="149" customWidth="1"/>
    <col min="19" max="19" width="3" style="148" customWidth="1"/>
    <col min="20" max="20" width="3.42578125" style="87" customWidth="1"/>
    <col min="21" max="21" width="18.7109375" style="87" customWidth="1"/>
    <col min="22" max="22" width="5.42578125" style="87" bestFit="1" customWidth="1"/>
    <col min="23" max="23" width="7.42578125" style="87" customWidth="1"/>
    <col min="24" max="24" width="4.7109375" style="87" customWidth="1"/>
    <col min="25" max="25" width="2.28515625" style="87" hidden="1" customWidth="1"/>
    <col min="26" max="26" width="18.7109375" style="87" hidden="1" customWidth="1"/>
    <col min="27" max="27" width="3.42578125" style="87" hidden="1" customWidth="1"/>
    <col min="28" max="28" width="18.7109375" style="88" hidden="1" customWidth="1"/>
    <col min="29" max="29" width="3" style="87" hidden="1" customWidth="1"/>
    <col min="30" max="30" width="2.85546875" style="87" hidden="1" customWidth="1"/>
    <col min="31" max="31" width="3" style="87" hidden="1" customWidth="1"/>
    <col min="32" max="32" width="2.85546875" style="87" hidden="1" customWidth="1"/>
    <col min="33" max="33" width="3" style="87" hidden="1" customWidth="1"/>
    <col min="34" max="34" width="2.85546875" style="87" hidden="1" customWidth="1"/>
    <col min="35" max="35" width="3" style="87" hidden="1" customWidth="1"/>
    <col min="36" max="36" width="2.85546875" style="87" hidden="1" customWidth="1"/>
    <col min="37" max="37" width="3" style="87" hidden="1" customWidth="1"/>
    <col min="38" max="38" width="2.85546875" style="87" hidden="1" customWidth="1"/>
    <col min="39" max="39" width="3" style="87" hidden="1" customWidth="1"/>
    <col min="40" max="40" width="2.85546875" style="87" hidden="1" customWidth="1"/>
    <col min="41" max="41" width="4.7109375" style="87" hidden="1" customWidth="1"/>
    <col min="42" max="42" width="3.42578125" style="87" hidden="1" customWidth="1"/>
    <col min="43" max="43" width="3.42578125" style="87" bestFit="1" customWidth="1"/>
    <col min="44" max="44" width="18.7109375" style="87" customWidth="1"/>
    <col min="45" max="45" width="4.7109375" style="87" customWidth="1"/>
    <col min="46" max="46" width="3.42578125" style="87" bestFit="1" customWidth="1"/>
    <col min="47" max="16384" width="11.42578125" style="87"/>
  </cols>
  <sheetData>
    <row r="1" spans="1:46" ht="30" customHeight="1" thickTop="1" thickBot="1">
      <c r="A1" s="82"/>
      <c r="B1" s="83"/>
      <c r="C1" s="83"/>
      <c r="D1" s="83"/>
      <c r="E1" s="84"/>
      <c r="F1" s="85"/>
      <c r="G1" s="85"/>
      <c r="H1" s="85"/>
      <c r="I1" s="84"/>
      <c r="J1" s="204" t="s">
        <v>79</v>
      </c>
      <c r="K1" s="204"/>
      <c r="L1" s="204"/>
      <c r="M1" s="204"/>
      <c r="N1" s="204"/>
      <c r="O1" s="204"/>
      <c r="P1" s="204"/>
      <c r="Q1" s="204"/>
      <c r="R1" s="204"/>
      <c r="S1" s="84"/>
      <c r="T1" s="83"/>
      <c r="U1" s="83"/>
      <c r="V1" s="83"/>
      <c r="W1" s="86"/>
    </row>
    <row r="2" spans="1:46" ht="30" customHeight="1">
      <c r="A2" s="89"/>
      <c r="E2" s="90"/>
      <c r="F2" s="91"/>
      <c r="G2" s="91"/>
      <c r="H2" s="91"/>
      <c r="I2" s="90"/>
      <c r="J2" s="92"/>
      <c r="K2" s="92"/>
      <c r="L2" s="92"/>
      <c r="M2" s="92"/>
      <c r="N2" s="92"/>
      <c r="O2" s="92"/>
      <c r="P2" s="92"/>
      <c r="Q2" s="92"/>
      <c r="R2" s="92"/>
      <c r="S2" s="90"/>
      <c r="T2" s="93"/>
      <c r="U2" s="93"/>
      <c r="V2" s="93"/>
      <c r="W2" s="94"/>
      <c r="AQ2" s="205" t="s">
        <v>36</v>
      </c>
      <c r="AR2" s="206"/>
      <c r="AS2" s="206"/>
      <c r="AT2" s="207"/>
    </row>
    <row r="3" spans="1:46" ht="30" customHeight="1" thickBot="1">
      <c r="A3" s="89"/>
      <c r="E3" s="90"/>
      <c r="F3" s="91"/>
      <c r="G3" s="91"/>
      <c r="H3" s="91"/>
      <c r="I3" s="90"/>
      <c r="J3" s="95"/>
      <c r="K3" s="91" t="s">
        <v>0</v>
      </c>
      <c r="L3" s="96">
        <v>9</v>
      </c>
      <c r="M3" s="71" t="str">
        <f>IF(IF(ISNA(VLOOKUP(L3,Inscrits!$A$2:$C$65,2,FALSE)),"",VLOOKUP(L3,Inscrits!$A$2:$C$65,2,FALSE))=0,"",IF(ISNA(VLOOKUP(L3,Inscrits!$A$2:$C$65,2,FALSE)),"",VLOOKUP(L3,Inscrits!$A$2:$C$65,2,FALSE)))</f>
        <v>DURET CHRISTOPHE</v>
      </c>
      <c r="N3" s="72" t="str">
        <f>IF(IF(ISNA(VLOOKUP(L3,Inscrits!$A$2:$C$65,3,FALSE)),"","("&amp;(VLOOKUP(L3,Inscrits!$A$2:$C$65,3,FALSE))&amp;")")="()","",IF(ISNA(VLOOKUP(L3,Inscrits!$A$2:$C$65,3,FALSE)),"","("&amp;(VLOOKUP(L3,Inscrits!$A$2:$C$65,3,FALSE))&amp;")"))</f>
        <v>(9)</v>
      </c>
      <c r="O3" s="97"/>
      <c r="P3" s="98"/>
      <c r="Q3" s="99" t="s">
        <v>1</v>
      </c>
      <c r="R3" s="91"/>
      <c r="S3" s="90"/>
      <c r="T3" s="93"/>
      <c r="U3" s="93"/>
      <c r="V3" s="93"/>
      <c r="W3" s="94"/>
      <c r="AC3" s="100" t="s">
        <v>2</v>
      </c>
      <c r="AD3" s="100" t="s">
        <v>3</v>
      </c>
      <c r="AE3" s="100" t="s">
        <v>2</v>
      </c>
      <c r="AF3" s="100" t="s">
        <v>3</v>
      </c>
      <c r="AG3" s="100" t="s">
        <v>2</v>
      </c>
      <c r="AH3" s="100" t="s">
        <v>3</v>
      </c>
      <c r="AI3" s="100" t="s">
        <v>2</v>
      </c>
      <c r="AJ3" s="100" t="s">
        <v>3</v>
      </c>
      <c r="AK3" s="100" t="s">
        <v>2</v>
      </c>
      <c r="AL3" s="100" t="s">
        <v>3</v>
      </c>
      <c r="AM3" s="100" t="s">
        <v>2</v>
      </c>
      <c r="AN3" s="100" t="s">
        <v>3</v>
      </c>
      <c r="AO3" s="100" t="s">
        <v>4</v>
      </c>
      <c r="AQ3" s="101"/>
      <c r="AR3" s="102" t="s">
        <v>5</v>
      </c>
      <c r="AS3" s="103" t="s">
        <v>4</v>
      </c>
      <c r="AT3" s="104"/>
    </row>
    <row r="4" spans="1:46" ht="30" customHeight="1" thickTop="1">
      <c r="A4" s="89"/>
      <c r="E4" s="90"/>
      <c r="F4" s="91"/>
      <c r="G4" s="91"/>
      <c r="H4" s="105"/>
      <c r="I4" s="106" t="s">
        <v>49</v>
      </c>
      <c r="J4" s="71" t="str">
        <f>IF(OR(AND(O3="F",O5="F"),AND(O3="A",O5="A")),M5,IF(OR(O3="F",O3="A"),M3,IF(OR(O5="F",O5="A"),M5,IF(O3=O5,"",(IF(O3&lt;O5,M3,M5))))))</f>
        <v>Blanc 19</v>
      </c>
      <c r="K4" s="72" t="str">
        <f>IF(OR(AND(O3="F",O5="F"),AND(O3="A",O5="A")),N5,IF(OR(O3="F",O3="A"),N3,IF(OR(O5="F",O5="A"),N5,IF(O3=O5,"",(IF(O3&lt;O5,N3,N5))))))</f>
        <v>(NC)</v>
      </c>
      <c r="L4" s="96"/>
      <c r="M4" s="107" t="s">
        <v>100</v>
      </c>
      <c r="N4" s="108"/>
      <c r="O4" s="109"/>
      <c r="P4" s="110"/>
      <c r="Q4" s="71" t="str">
        <f>IF(OR(AND(O3="F",O5="F"),AND(O3="A",O5="A")),M3,IF(OR(O3="F",O3="A"),M5,IF(OR(O5="F",O5="A"),M3,IF(O3=O5,"",(IF(O3&gt;O5,M3,M5))))))</f>
        <v>DURET CHRISTOPHE</v>
      </c>
      <c r="R4" s="72" t="str">
        <f>IF(OR(AND(O3="F",O5="F"),AND(O3="A",O5="A")),N3,IF(OR(O3="F",O3="A"),N5,IF(OR(O5="F",O5="A"),N3,IF(O3=O5,"",(IF(O3&gt;O5,N3,N5))))))</f>
        <v>(9)</v>
      </c>
      <c r="S4" s="111"/>
      <c r="T4" s="112"/>
      <c r="U4" s="93"/>
      <c r="V4" s="93"/>
      <c r="W4" s="94"/>
      <c r="Y4" s="87">
        <v>1</v>
      </c>
      <c r="Z4" s="113" t="str">
        <f>IF(U6="","",IF(U6=Q4,Q4,Q8))</f>
        <v/>
      </c>
      <c r="AB4" s="114" t="str">
        <f>M3</f>
        <v>DURET CHRISTOPHE</v>
      </c>
      <c r="AC4" s="115" t="str">
        <f>IF(AB4=M3,IF(O5="F","",O3),0)</f>
        <v/>
      </c>
      <c r="AD4" s="115" t="str">
        <f>IF(AB4=M3,IF(O3="F","",O5),0)</f>
        <v>F</v>
      </c>
      <c r="AE4" s="116">
        <f>IF(AB4=Q4,IF(S8="F","",S4),0)</f>
        <v>0</v>
      </c>
      <c r="AF4" s="116">
        <f>IF(AB4=Q4,IF(S4="F","",S8),0)</f>
        <v>0</v>
      </c>
      <c r="AG4" s="115">
        <f>IF(AB4=J4,IF(I8="F","",I4),0)</f>
        <v>0</v>
      </c>
      <c r="AH4" s="115">
        <f>IF(AB4=J4,IF(I4="F","",I8),0)</f>
        <v>0</v>
      </c>
      <c r="AI4" s="116">
        <f>IF(AB4=F6,IF(E10="F","",E6),0)</f>
        <v>0</v>
      </c>
      <c r="AJ4" s="116">
        <f>IF(AB4=F6,IF(E6="F","",E10),0)</f>
        <v>0</v>
      </c>
      <c r="AK4" s="115">
        <f>IF(AB4=F20,IF(E16="F","",E20),0)</f>
        <v>0</v>
      </c>
      <c r="AL4" s="115">
        <f>IF(AB4=F20,IF(E20="F","",E16),0)</f>
        <v>0</v>
      </c>
      <c r="AM4" s="117">
        <f t="shared" ref="AM4:AN7" si="0">SUM(AC4,AE4,AG4,AI4,AK4)</f>
        <v>0</v>
      </c>
      <c r="AN4" s="117">
        <f t="shared" si="0"/>
        <v>0</v>
      </c>
      <c r="AO4" s="113">
        <f>AM4-AN4</f>
        <v>0</v>
      </c>
      <c r="AQ4" s="101"/>
      <c r="AR4" s="118" t="str">
        <f>Z4</f>
        <v/>
      </c>
      <c r="AS4" s="119" t="str">
        <f>IF(AR4="","",(VLOOKUP(AR4,AB4:AO17,14,FALSE)))</f>
        <v/>
      </c>
      <c r="AT4" s="104"/>
    </row>
    <row r="5" spans="1:46" ht="30" customHeight="1">
      <c r="A5" s="89"/>
      <c r="B5" s="93"/>
      <c r="C5" s="93"/>
      <c r="D5" s="93"/>
      <c r="E5" s="90"/>
      <c r="F5" s="95"/>
      <c r="G5" s="91" t="s">
        <v>30</v>
      </c>
      <c r="H5" s="91"/>
      <c r="I5" s="120"/>
      <c r="J5" s="91"/>
      <c r="K5" s="91"/>
      <c r="L5" s="96">
        <v>56</v>
      </c>
      <c r="M5" s="71" t="str">
        <f>IF(IF(ISNA(VLOOKUP(L5,Inscrits!$A$2:$C$65,2,FALSE)),"",VLOOKUP(L5,Inscrits!$A$2:$C$65,2,FALSE))=0,"",IF(ISNA(VLOOKUP(L5,Inscrits!$A$2:$C$65,2,FALSE)),"",VLOOKUP(L5,Inscrits!$A$2:$C$65,2,FALSE)))</f>
        <v>Blanc 19</v>
      </c>
      <c r="N5" s="72" t="str">
        <f>IF(IF(ISNA(VLOOKUP(L5,Inscrits!$A$2:$C$65,3,FALSE)),"","("&amp;(VLOOKUP(L5,Inscrits!$A$2:$C$65,3,FALSE))&amp;")")="()","",IF(ISNA(VLOOKUP(L5,Inscrits!$A$2:$C$65,3,FALSE)),"","("&amp;(VLOOKUP(L5,Inscrits!$A$2:$C$65,3,FALSE))&amp;")"))</f>
        <v>(NC)</v>
      </c>
      <c r="O5" s="97" t="s">
        <v>49</v>
      </c>
      <c r="P5" s="98"/>
      <c r="Q5" s="91"/>
      <c r="R5" s="91"/>
      <c r="S5" s="90"/>
      <c r="T5" s="121"/>
      <c r="U5" s="122" t="s">
        <v>8</v>
      </c>
      <c r="V5" s="93"/>
      <c r="W5" s="94"/>
      <c r="Y5" s="87">
        <v>3</v>
      </c>
      <c r="Z5" s="113" t="str">
        <f>IF(B8="","",IF(B8=F6,F6,F10))</f>
        <v/>
      </c>
      <c r="AB5" s="114" t="str">
        <f>M5</f>
        <v>Blanc 19</v>
      </c>
      <c r="AC5" s="115" t="str">
        <f>IF(AB5=M5,IF(O3="F","",O5),0)</f>
        <v>F</v>
      </c>
      <c r="AD5" s="115" t="str">
        <f>IF(AB5=M5,IF(O5="F","",O3),0)</f>
        <v/>
      </c>
      <c r="AE5" s="116">
        <f>IF(AB5=Q4,IF(S8="F","",S4),0)</f>
        <v>0</v>
      </c>
      <c r="AF5" s="116">
        <f>IF(AB5=Q4,IF(S4="F","",S8),0)</f>
        <v>0</v>
      </c>
      <c r="AG5" s="115" t="str">
        <f>IF(AB5=J4,IF(I8="F","",I4),0)</f>
        <v>F</v>
      </c>
      <c r="AH5" s="115" t="str">
        <f>IF(AB5=J4,IF(I4="F","",I8),0)</f>
        <v/>
      </c>
      <c r="AI5" s="116">
        <f>IF(AB5=F6,IF(E10="F","",E6),0)</f>
        <v>0</v>
      </c>
      <c r="AJ5" s="116">
        <f>IF(AB5=F6,IF(E6="F","",E10),0)</f>
        <v>0</v>
      </c>
      <c r="AK5" s="115">
        <f>IF(AB5=F20,IF(E16="F","",E20),0)</f>
        <v>0</v>
      </c>
      <c r="AL5" s="115">
        <f>IF(AB5=F20,IF(E20="F","",E16),0)</f>
        <v>0</v>
      </c>
      <c r="AM5" s="117">
        <f t="shared" si="0"/>
        <v>0</v>
      </c>
      <c r="AN5" s="117">
        <f t="shared" si="0"/>
        <v>0</v>
      </c>
      <c r="AO5" s="113">
        <f>AM5-AN5</f>
        <v>0</v>
      </c>
      <c r="AQ5" s="101"/>
      <c r="AR5" s="123" t="str">
        <f>Z14</f>
        <v/>
      </c>
      <c r="AS5" s="124" t="str">
        <f>IF(AR5="","",(VLOOKUP(AR5,AB4:AO17,14,FALSE)))</f>
        <v/>
      </c>
      <c r="AT5" s="104"/>
    </row>
    <row r="6" spans="1:46" ht="30" customHeight="1">
      <c r="A6" s="89"/>
      <c r="B6" s="93"/>
      <c r="C6" s="93"/>
      <c r="D6" s="125"/>
      <c r="E6" s="106" t="s">
        <v>49</v>
      </c>
      <c r="F6" s="71" t="str">
        <f>IF(OR(I4="F",I4="A"),J8,IF(OR(I8="F",I8="A"),J4,IF(I4=I8,"",(IF(I4&gt;I8,J4,J8)))))</f>
        <v>Blanc 4</v>
      </c>
      <c r="G6" s="72" t="str">
        <f>IF(OR(I4="F",I4="A"),K8,IF(OR(I8="F",I8="A"),K4,IF(I4=I8,"",(IF(I4&gt;I8,K4,K8)))))</f>
        <v>(NC)</v>
      </c>
      <c r="H6" s="91"/>
      <c r="I6" s="120"/>
      <c r="J6" s="107" t="s">
        <v>106</v>
      </c>
      <c r="K6" s="108"/>
      <c r="L6" s="96"/>
      <c r="M6" s="91"/>
      <c r="N6" s="91"/>
      <c r="O6" s="90"/>
      <c r="P6" s="91"/>
      <c r="Q6" s="107" t="s">
        <v>104</v>
      </c>
      <c r="R6" s="108"/>
      <c r="S6" s="90"/>
      <c r="T6" s="126"/>
      <c r="U6" s="71" t="str">
        <f>IF(OR(S4="F",S4="A"),Q8,IF(OR(S8="F",S8="A"),Q4,IF(S4=S8,"",(IF(S4&gt;S8,Q4,Q8)))))</f>
        <v/>
      </c>
      <c r="V6" s="72" t="str">
        <f>IF(OR(S4="F",S4="A"),R8,IF(OR(S8="F",S8="A"),R4,IF(S4=S8,"",(IF(S4&gt;S8,R4,R8)))))</f>
        <v/>
      </c>
      <c r="W6" s="127" t="s">
        <v>60</v>
      </c>
      <c r="Y6" s="87">
        <v>5</v>
      </c>
      <c r="Z6" s="113" t="str">
        <f>IF(B8="","",IF(B8=F6,F10,F6))</f>
        <v/>
      </c>
      <c r="AB6" s="114" t="str">
        <f>M7</f>
        <v>Blanc 4</v>
      </c>
      <c r="AC6" s="115" t="str">
        <f>IF(AB6=M7,IF(O9="F","",O7),0)</f>
        <v>F</v>
      </c>
      <c r="AD6" s="115" t="str">
        <f>IF(AB6=M7,IF(O7="F","",O9),0)</f>
        <v/>
      </c>
      <c r="AE6" s="116">
        <f>IF(AB6=Q8,IF(S4="F","",S8),0)</f>
        <v>0</v>
      </c>
      <c r="AF6" s="116">
        <f>IF(AB6=Q8,IF(S8="F","",S4),0)</f>
        <v>0</v>
      </c>
      <c r="AG6" s="115" t="str">
        <f>IF(AB6=J8,IF(I4="F","",I8),0)</f>
        <v/>
      </c>
      <c r="AH6" s="115" t="str">
        <f>IF(AB6=J8,IF(I8="F","",I4),0)</f>
        <v>F</v>
      </c>
      <c r="AI6" s="116" t="str">
        <f>IF(AB6=F6,IF(E10="F","",E6),0)</f>
        <v>F</v>
      </c>
      <c r="AJ6" s="116" t="str">
        <f>IF(AB6=F6,IF(E6="F","",E10),0)</f>
        <v/>
      </c>
      <c r="AK6" s="115">
        <f>IF(AB6=F20,IF(E16="F","",E20),0)</f>
        <v>0</v>
      </c>
      <c r="AL6" s="115">
        <f>IF(AB6=F20,IF(E20="F","",E16),0)</f>
        <v>0</v>
      </c>
      <c r="AM6" s="117">
        <f t="shared" si="0"/>
        <v>0</v>
      </c>
      <c r="AN6" s="117">
        <f t="shared" si="0"/>
        <v>0</v>
      </c>
      <c r="AO6" s="113">
        <f>AM6-AN6</f>
        <v>0</v>
      </c>
      <c r="AQ6" s="101"/>
      <c r="AR6" s="123" t="str">
        <f>Z5</f>
        <v/>
      </c>
      <c r="AS6" s="124" t="str">
        <f>IF(AR6="","",(VLOOKUP(AR6,AB4:AO17,14,FALSE)))</f>
        <v/>
      </c>
      <c r="AT6" s="104"/>
    </row>
    <row r="7" spans="1:46" ht="30" customHeight="1">
      <c r="A7" s="89"/>
      <c r="B7" s="128"/>
      <c r="C7" s="93" t="s">
        <v>34</v>
      </c>
      <c r="D7" s="93"/>
      <c r="E7" s="120"/>
      <c r="F7" s="91"/>
      <c r="G7" s="91"/>
      <c r="H7" s="91"/>
      <c r="I7" s="120"/>
      <c r="J7" s="91"/>
      <c r="K7" s="91"/>
      <c r="L7" s="96">
        <v>41</v>
      </c>
      <c r="M7" s="71" t="str">
        <f>IF(IF(ISNA(VLOOKUP(L7,Inscrits!$A$2:$C$65,2,FALSE)),"",VLOOKUP(L7,Inscrits!$A$2:$C$65,2,FALSE))=0,"",IF(ISNA(VLOOKUP(L7,Inscrits!$A$2:$C$65,2,FALSE)),"",VLOOKUP(L7,Inscrits!$A$2:$C$65,2,FALSE)))</f>
        <v>Blanc 4</v>
      </c>
      <c r="N7" s="72" t="str">
        <f>IF(IF(ISNA(VLOOKUP(L7,Inscrits!$A$2:$C$65,3,FALSE)),"","("&amp;(VLOOKUP(L7,Inscrits!$A$2:$C$65,3,FALSE))&amp;")")="()","",IF(ISNA(VLOOKUP(L7,Inscrits!$A$2:$C$65,3,FALSE)),"","("&amp;(VLOOKUP(L7,Inscrits!$A$2:$C$65,3,FALSE))&amp;")"))</f>
        <v>(NC)</v>
      </c>
      <c r="O7" s="97" t="s">
        <v>49</v>
      </c>
      <c r="P7" s="98"/>
      <c r="Q7" s="91"/>
      <c r="R7" s="91"/>
      <c r="S7" s="90"/>
      <c r="T7" s="121"/>
      <c r="U7" s="93"/>
      <c r="V7" s="93"/>
      <c r="W7" s="94"/>
      <c r="Y7" s="87">
        <v>7</v>
      </c>
      <c r="Z7" s="113" t="str">
        <f>IF(F6="","",IF(F6=J4,J8,J4))</f>
        <v>Blanc 19</v>
      </c>
      <c r="AB7" s="114" t="str">
        <f>M9</f>
        <v>VINCENT PASCAL</v>
      </c>
      <c r="AC7" s="115" t="str">
        <f>IF(AB7=M9,IF(O7="F","",O9),0)</f>
        <v/>
      </c>
      <c r="AD7" s="115" t="str">
        <f>IF(AB7=M9,IF(O9="F","",O7),0)</f>
        <v>F</v>
      </c>
      <c r="AE7" s="116">
        <f>IF(AB7=Q8,IF(S4="F","",S8),0)</f>
        <v>0</v>
      </c>
      <c r="AF7" s="116">
        <f>IF(AB7=Q8,IF(S8="F","",S4),0)</f>
        <v>0</v>
      </c>
      <c r="AG7" s="115">
        <f>IF(AB7=J8,IF(I4="F","",I8),0)</f>
        <v>0</v>
      </c>
      <c r="AH7" s="115">
        <f>IF(AB7=J8,IF(I8="F","",I4),0)</f>
        <v>0</v>
      </c>
      <c r="AI7" s="116">
        <f>IF(AB7=F6,IF(E10="F","",E6),0)</f>
        <v>0</v>
      </c>
      <c r="AJ7" s="116">
        <f>IF(AB7=F6,IF(E6="F","",E10),0)</f>
        <v>0</v>
      </c>
      <c r="AK7" s="115">
        <f>IF(AB7=F20,IF(E16="F","",E20),0)</f>
        <v>0</v>
      </c>
      <c r="AL7" s="115">
        <f>IF(AB7=F20,IF(E20="F","",E16),0)</f>
        <v>0</v>
      </c>
      <c r="AM7" s="117">
        <f t="shared" si="0"/>
        <v>0</v>
      </c>
      <c r="AN7" s="117">
        <f t="shared" si="0"/>
        <v>0</v>
      </c>
      <c r="AO7" s="113">
        <f>AM7-AN7</f>
        <v>0</v>
      </c>
      <c r="AQ7" s="101"/>
      <c r="AR7" s="123" t="str">
        <f>Z15</f>
        <v/>
      </c>
      <c r="AS7" s="124" t="str">
        <f>IF(AR7="","",(VLOOKUP(AR7,AB4:AO17,14,FALSE)))</f>
        <v/>
      </c>
      <c r="AT7" s="104"/>
    </row>
    <row r="8" spans="1:46" ht="30" customHeight="1" thickBot="1">
      <c r="A8" s="129" t="s">
        <v>58</v>
      </c>
      <c r="B8" s="71" t="str">
        <f>IF(OR(E6="F",E6="A"),F10,IF(OR(E10="F",E10="A"),F6,IF(E6=E10,"",(IF(E6&gt;E10,F6,F10)))))</f>
        <v/>
      </c>
      <c r="C8" s="130" t="str">
        <f>IF(OR(E6="F",E6="A"),G10,IF(OR(E10="F",E10="A"),G6,IF(E6=E10,"",(IF(E6&gt;E10,G6,G10)))))</f>
        <v/>
      </c>
      <c r="D8" s="93"/>
      <c r="E8" s="120"/>
      <c r="F8" s="107" t="s">
        <v>108</v>
      </c>
      <c r="G8" s="108"/>
      <c r="H8" s="105"/>
      <c r="I8" s="106"/>
      <c r="J8" s="71" t="str">
        <f>IF(OR(AND(O7="F",O9="F"),AND(O7="A",O9="A")),M9,IF(OR(O7="F",O7="A"),M7,IF(OR(O9="F",O9="A"),M9,IF(O7=O9,"",(IF(O7&lt;O9,M7,M9))))))</f>
        <v>Blanc 4</v>
      </c>
      <c r="K8" s="72" t="str">
        <f>IF(OR(AND(O7="F",O9="F"),AND(O7="A",O9="A")),N9,IF(OR(O7="F",O7="A"),N7,IF(OR(O9="F",O9="A"),N9,IF(O7=O9,"",(IF(O7&lt;O9,N7,N9))))))</f>
        <v>(NC)</v>
      </c>
      <c r="L8" s="96"/>
      <c r="M8" s="107" t="s">
        <v>101</v>
      </c>
      <c r="N8" s="108"/>
      <c r="O8" s="109"/>
      <c r="P8" s="131"/>
      <c r="Q8" s="71" t="str">
        <f>IF(OR(AND(O7="F",O9="F"),AND(O7="A",O9="A")),M7,IF(OR(O7="F",O7="A"),M9,IF(OR(O9="F",O9="A"),M7,IF(O7=O9,"",(IF(O7&gt;O9,M7,M9))))))</f>
        <v>VINCENT PASCAL</v>
      </c>
      <c r="R8" s="72" t="str">
        <f>IF(OR(AND(O7="F",O9="F"),AND(O7="A",O9="A")),N7,IF(OR(O7="F",O7="A"),N9,IF(OR(O9="F",O9="A"),N7,IF(O7=O9,"",(IF(O7&gt;O9,N7,N9))))))</f>
        <v>(26)</v>
      </c>
      <c r="S8" s="111"/>
      <c r="T8" s="112"/>
      <c r="U8" s="93"/>
      <c r="V8" s="93"/>
      <c r="W8" s="94"/>
      <c r="AQ8" s="132"/>
      <c r="AR8" s="133"/>
      <c r="AS8" s="133"/>
      <c r="AT8" s="134"/>
    </row>
    <row r="9" spans="1:46" ht="30" customHeight="1">
      <c r="A9" s="89"/>
      <c r="B9" s="93"/>
      <c r="C9" s="93"/>
      <c r="D9" s="93"/>
      <c r="E9" s="120"/>
      <c r="F9" s="91"/>
      <c r="G9" s="91"/>
      <c r="H9" s="91"/>
      <c r="I9" s="90"/>
      <c r="J9" s="95"/>
      <c r="K9" s="91" t="s">
        <v>9</v>
      </c>
      <c r="L9" s="96">
        <v>24</v>
      </c>
      <c r="M9" s="71" t="str">
        <f>IF(IF(ISNA(VLOOKUP(L9,Inscrits!$A$2:$C$65,2,FALSE)),"",VLOOKUP(L9,Inscrits!$A$2:$C$65,2,FALSE))=0,"",IF(ISNA(VLOOKUP(L9,Inscrits!$A$2:$C$65,2,FALSE)),"",VLOOKUP(L9,Inscrits!$A$2:$C$65,2,FALSE)))</f>
        <v>VINCENT PASCAL</v>
      </c>
      <c r="N9" s="72" t="str">
        <f>IF(IF(ISNA(VLOOKUP(L9,Inscrits!$A$2:$C$65,3,FALSE)),"","("&amp;(VLOOKUP(L9,Inscrits!$A$2:$C$65,3,FALSE))&amp;")")="()","",IF(ISNA(VLOOKUP(L9,Inscrits!$A$2:$C$65,3,FALSE)),"","("&amp;(VLOOKUP(L9,Inscrits!$A$2:$C$65,3,FALSE))&amp;")"))</f>
        <v>(26)</v>
      </c>
      <c r="O9" s="97"/>
      <c r="P9" s="98"/>
      <c r="Q9" s="99" t="s">
        <v>10</v>
      </c>
      <c r="R9" s="91"/>
      <c r="S9" s="90"/>
      <c r="T9" s="93"/>
      <c r="U9" s="93"/>
      <c r="V9" s="93"/>
      <c r="W9" s="94"/>
    </row>
    <row r="10" spans="1:46" ht="30" customHeight="1">
      <c r="A10" s="89"/>
      <c r="B10" s="93"/>
      <c r="C10" s="93"/>
      <c r="D10" s="125"/>
      <c r="E10" s="106"/>
      <c r="F10" s="71" t="str">
        <f>IF(OR(S14="F",S14="A"),Q14,IF(OR(S18="F",S18="A"),Q18,IF(S14=S18,"",(IF(S14&lt;S18,Q14,Q18)))))</f>
        <v/>
      </c>
      <c r="G10" s="72" t="str">
        <f>IF(OR(S14="F",S14="A"),R14,IF(OR(S18="F",S18="A"),R18,IF(S14=S18,"",(IF(S14&lt;S18,R14,R18)))))</f>
        <v/>
      </c>
      <c r="H10" s="91"/>
      <c r="I10" s="90"/>
      <c r="J10" s="91"/>
      <c r="K10" s="91"/>
      <c r="L10" s="96"/>
      <c r="M10" s="91"/>
      <c r="N10" s="91"/>
      <c r="O10" s="90"/>
      <c r="P10" s="91"/>
      <c r="Q10" s="91"/>
      <c r="R10" s="91"/>
      <c r="S10" s="90"/>
      <c r="T10" s="93"/>
      <c r="W10" s="94"/>
    </row>
    <row r="11" spans="1:46" ht="30" customHeight="1" thickBot="1">
      <c r="A11" s="89"/>
      <c r="B11" s="93"/>
      <c r="C11" s="93"/>
      <c r="D11" s="93"/>
      <c r="E11" s="90"/>
      <c r="F11" s="95"/>
      <c r="G11" s="91" t="s">
        <v>32</v>
      </c>
      <c r="H11" s="91"/>
      <c r="I11" s="90"/>
      <c r="J11" s="91"/>
      <c r="K11" s="91"/>
      <c r="L11" s="96"/>
      <c r="M11" s="91"/>
      <c r="N11" s="91"/>
      <c r="O11" s="90"/>
      <c r="P11" s="91"/>
      <c r="Q11" s="91"/>
      <c r="R11" s="91"/>
      <c r="S11" s="90"/>
      <c r="T11" s="93"/>
      <c r="U11" s="202" t="s">
        <v>36</v>
      </c>
      <c r="V11" s="203"/>
      <c r="W11" s="94"/>
    </row>
    <row r="12" spans="1:46" ht="30" customHeight="1">
      <c r="A12" s="89"/>
      <c r="E12" s="90"/>
      <c r="F12" s="91"/>
      <c r="G12" s="91"/>
      <c r="H12" s="91"/>
      <c r="I12" s="90"/>
      <c r="J12" s="91"/>
      <c r="K12" s="91"/>
      <c r="L12" s="96"/>
      <c r="M12" s="91"/>
      <c r="N12" s="91"/>
      <c r="O12" s="90"/>
      <c r="P12" s="91"/>
      <c r="Q12" s="91"/>
      <c r="R12" s="91"/>
      <c r="S12" s="90"/>
      <c r="T12" s="93"/>
      <c r="U12" s="93"/>
      <c r="V12" s="93"/>
      <c r="W12" s="94"/>
      <c r="AQ12" s="205" t="s">
        <v>37</v>
      </c>
      <c r="AR12" s="206"/>
      <c r="AS12" s="206"/>
      <c r="AT12" s="207"/>
    </row>
    <row r="13" spans="1:46" ht="30" customHeight="1" thickBot="1">
      <c r="A13" s="89"/>
      <c r="B13" s="202" t="s">
        <v>36</v>
      </c>
      <c r="C13" s="203"/>
      <c r="E13" s="90"/>
      <c r="F13" s="91"/>
      <c r="G13" s="91"/>
      <c r="H13" s="91"/>
      <c r="I13" s="90"/>
      <c r="J13" s="95"/>
      <c r="K13" s="95" t="s">
        <v>11</v>
      </c>
      <c r="L13" s="96">
        <v>25</v>
      </c>
      <c r="M13" s="71" t="str">
        <f>IF(IF(ISNA(VLOOKUP(L13,Inscrits!$A$2:$C$65,2,FALSE)),"",VLOOKUP(L13,Inscrits!$A$2:$C$65,2,FALSE))=0,"",IF(ISNA(VLOOKUP(L13,Inscrits!$A$2:$C$65,2,FALSE)),"",VLOOKUP(L13,Inscrits!$A$2:$C$65,2,FALSE)))</f>
        <v>OUZEAU VINCENT</v>
      </c>
      <c r="N13" s="72" t="str">
        <f>IF(IF(ISNA(VLOOKUP(L13,Inscrits!$A$2:$C$65,3,FALSE)),"","("&amp;(VLOOKUP(L13,Inscrits!$A$2:$C$65,3,FALSE))&amp;")")="()","",IF(ISNA(VLOOKUP(L13,Inscrits!$A$2:$C$65,3,FALSE)),"","("&amp;(VLOOKUP(L13,Inscrits!$A$2:$C$65,3,FALSE))&amp;")"))</f>
        <v>(27)</v>
      </c>
      <c r="O13" s="97"/>
      <c r="P13" s="98"/>
      <c r="Q13" s="99" t="s">
        <v>7</v>
      </c>
      <c r="R13" s="91"/>
      <c r="S13" s="90"/>
      <c r="T13" s="93"/>
      <c r="U13" s="93"/>
      <c r="V13" s="93"/>
      <c r="W13" s="94"/>
      <c r="AC13" s="100" t="s">
        <v>2</v>
      </c>
      <c r="AD13" s="100" t="s">
        <v>3</v>
      </c>
      <c r="AE13" s="100" t="s">
        <v>2</v>
      </c>
      <c r="AF13" s="100" t="s">
        <v>3</v>
      </c>
      <c r="AG13" s="100" t="s">
        <v>2</v>
      </c>
      <c r="AH13" s="100" t="s">
        <v>3</v>
      </c>
      <c r="AI13" s="100" t="s">
        <v>2</v>
      </c>
      <c r="AJ13" s="100" t="s">
        <v>3</v>
      </c>
      <c r="AK13" s="100" t="s">
        <v>2</v>
      </c>
      <c r="AL13" s="100" t="s">
        <v>3</v>
      </c>
      <c r="AM13" s="100" t="s">
        <v>2</v>
      </c>
      <c r="AN13" s="100" t="s">
        <v>3</v>
      </c>
      <c r="AO13" s="100" t="s">
        <v>4</v>
      </c>
      <c r="AQ13" s="135"/>
      <c r="AR13" s="136" t="s">
        <v>5</v>
      </c>
      <c r="AS13" s="137" t="s">
        <v>4</v>
      </c>
      <c r="AT13" s="138"/>
    </row>
    <row r="14" spans="1:46" ht="30" customHeight="1" thickTop="1">
      <c r="A14" s="89"/>
      <c r="E14" s="90"/>
      <c r="F14" s="91"/>
      <c r="G14" s="91"/>
      <c r="H14" s="105"/>
      <c r="I14" s="106" t="s">
        <v>49</v>
      </c>
      <c r="J14" s="71" t="str">
        <f>IF(OR(AND(O13="F",O15="F"),AND(O13="A",O15="A")),M15,IF(OR(O13="F",O13="A"),M13,IF(OR(O15="F",O15="A"),M15,IF(O13=O15,"",(IF(O13&lt;O15,M13,M15))))))</f>
        <v>Blanc 3</v>
      </c>
      <c r="K14" s="72" t="str">
        <f>IF(OR(AND(O13="F",O15="F"),AND(O13="A",O15="A")),N15,IF(OR(O13="F",O13="A"),N13,IF(OR(O15="F",O15="A"),N15,IF(O13=O15,"",(IF(O13&lt;O15,N13,N15))))))</f>
        <v>(NC)</v>
      </c>
      <c r="L14" s="96"/>
      <c r="M14" s="107" t="s">
        <v>102</v>
      </c>
      <c r="N14" s="108"/>
      <c r="O14" s="109"/>
      <c r="P14" s="110"/>
      <c r="Q14" s="71" t="str">
        <f>IF(OR(AND(O13="F",O15="F"),AND(O13="A",O15="A")),M13,IF(OR(O13="F",O13="A"),M15,IF(OR(O15="F",O15="A"),M13,IF(O13=O15,"",(IF(O13&gt;O15,M13,M15))))))</f>
        <v>OUZEAU VINCENT</v>
      </c>
      <c r="R14" s="72" t="str">
        <f>IF(OR(AND(O13="F",O15="F"),AND(O13="A",O15="A")),N13,IF(OR(O13="F",O13="A"),N15,IF(OR(O15="F",O15="A"),N13,IF(O13=O15,"",(IF(O13&gt;O15,N13,N15))))))</f>
        <v>(27)</v>
      </c>
      <c r="S14" s="111"/>
      <c r="T14" s="112"/>
      <c r="U14" s="93"/>
      <c r="V14" s="93"/>
      <c r="W14" s="94"/>
      <c r="Y14" s="87">
        <v>2</v>
      </c>
      <c r="Z14" s="113" t="str">
        <f>IF(U16="","",IF(U16=Q14,Q14,Q18))</f>
        <v/>
      </c>
      <c r="AB14" s="114" t="str">
        <f>M13</f>
        <v>OUZEAU VINCENT</v>
      </c>
      <c r="AC14" s="115" t="str">
        <f>IF(AB14=M13,IF(O15="F","",O13),0)</f>
        <v/>
      </c>
      <c r="AD14" s="115" t="str">
        <f>IF(AB14=M13,IF(O13="F","",O15),0)</f>
        <v>F</v>
      </c>
      <c r="AE14" s="116">
        <f>IF(AB14=Q14,IF(S18="F","",S14),0)</f>
        <v>0</v>
      </c>
      <c r="AF14" s="116">
        <f>IF(AB14=Q14,IF(S14="F","",S18),0)</f>
        <v>0</v>
      </c>
      <c r="AG14" s="115">
        <f>IF(AB14=J14,IF(I18="F","",I14),0)</f>
        <v>0</v>
      </c>
      <c r="AH14" s="115">
        <f>IF(AB14=J14,IF(I14="F","",I18),0)</f>
        <v>0</v>
      </c>
      <c r="AI14" s="116">
        <f>IF(AB14=F16,IF(E20="F","",E16),0)</f>
        <v>0</v>
      </c>
      <c r="AJ14" s="116">
        <f>IF(AB14=F16,IF(E16="F","",E20),0)</f>
        <v>0</v>
      </c>
      <c r="AK14" s="115">
        <f>IF(AB14=F10,IF(E6="F","",E10),0)</f>
        <v>0</v>
      </c>
      <c r="AL14" s="115">
        <f>IF(AB14=F10,IF(E10="F","",E6),0)</f>
        <v>0</v>
      </c>
      <c r="AM14" s="117">
        <f t="shared" ref="AM14:AN17" si="1">SUM(AC14,AE14,AG14,AI14,AK14)</f>
        <v>0</v>
      </c>
      <c r="AN14" s="117">
        <f t="shared" si="1"/>
        <v>0</v>
      </c>
      <c r="AO14" s="113">
        <f>AM14-AN14</f>
        <v>0</v>
      </c>
      <c r="AQ14" s="135"/>
      <c r="AR14" s="118" t="str">
        <f>Z6</f>
        <v/>
      </c>
      <c r="AS14" s="119" t="str">
        <f>IF(AR14="","",(VLOOKUP(AR14,AB4:AO17,14,FALSE)))</f>
        <v/>
      </c>
      <c r="AT14" s="138"/>
    </row>
    <row r="15" spans="1:46" ht="30" customHeight="1">
      <c r="A15" s="89"/>
      <c r="B15" s="93"/>
      <c r="C15" s="93"/>
      <c r="D15" s="93"/>
      <c r="E15" s="90"/>
      <c r="F15" s="95"/>
      <c r="G15" s="91" t="s">
        <v>31</v>
      </c>
      <c r="H15" s="91"/>
      <c r="I15" s="120"/>
      <c r="J15" s="91"/>
      <c r="K15" s="91"/>
      <c r="L15" s="96">
        <v>40</v>
      </c>
      <c r="M15" s="71" t="str">
        <f>IF(IF(ISNA(VLOOKUP(L15,Inscrits!$A$2:$C$65,2,FALSE)),"",VLOOKUP(L15,Inscrits!$A$2:$C$65,2,FALSE))=0,"",IF(ISNA(VLOOKUP(L15,Inscrits!$A$2:$C$65,2,FALSE)),"",VLOOKUP(L15,Inscrits!$A$2:$C$65,2,FALSE)))</f>
        <v>Blanc 3</v>
      </c>
      <c r="N15" s="72" t="str">
        <f>IF(IF(ISNA(VLOOKUP(L15,Inscrits!$A$2:$C$65,3,FALSE)),"","("&amp;(VLOOKUP(L15,Inscrits!$A$2:$C$65,3,FALSE))&amp;")")="()","",IF(ISNA(VLOOKUP(L15,Inscrits!$A$2:$C$65,3,FALSE)),"","("&amp;(VLOOKUP(L15,Inscrits!$A$2:$C$65,3,FALSE))&amp;")"))</f>
        <v>(NC)</v>
      </c>
      <c r="O15" s="97" t="s">
        <v>49</v>
      </c>
      <c r="P15" s="98"/>
      <c r="Q15" s="91"/>
      <c r="R15" s="91"/>
      <c r="S15" s="90"/>
      <c r="T15" s="121"/>
      <c r="U15" s="122" t="s">
        <v>29</v>
      </c>
      <c r="V15" s="93"/>
      <c r="W15" s="94"/>
      <c r="Y15" s="87">
        <v>4</v>
      </c>
      <c r="Z15" s="113" t="str">
        <f>IF(B18="","",IF(B18=F16,F16,F20))</f>
        <v/>
      </c>
      <c r="AB15" s="114" t="str">
        <f>M15</f>
        <v>Blanc 3</v>
      </c>
      <c r="AC15" s="115" t="str">
        <f>IF(AB15=M15,IF(O13="F","",O15),0)</f>
        <v>F</v>
      </c>
      <c r="AD15" s="115" t="str">
        <f>IF(AB15=M15,IF(O15="F","",O13),0)</f>
        <v/>
      </c>
      <c r="AE15" s="116">
        <f>IF(AB15=Q14,IF(S18="F","",S14),0)</f>
        <v>0</v>
      </c>
      <c r="AF15" s="116">
        <f>IF(AB15=Q14,IF(S14="F","",S18),0)</f>
        <v>0</v>
      </c>
      <c r="AG15" s="115" t="str">
        <f>IF(AB15=J14,IF(I18="F","",I14),0)</f>
        <v>F</v>
      </c>
      <c r="AH15" s="115" t="str">
        <f>IF(AB15=J14,IF(I14="F","",I18),0)</f>
        <v/>
      </c>
      <c r="AI15" s="116">
        <f>IF(AB15=F16,IF(E20="F","",E16),0)</f>
        <v>0</v>
      </c>
      <c r="AJ15" s="116">
        <f>IF(AB15=F16,IF(E16="F","",E20),0)</f>
        <v>0</v>
      </c>
      <c r="AK15" s="115">
        <f>IF(AB15=F10,IF(E6="F","",E10),0)</f>
        <v>0</v>
      </c>
      <c r="AL15" s="115">
        <f>IF(AB15=F10,IF(E10="F","",E6),0)</f>
        <v>0</v>
      </c>
      <c r="AM15" s="117">
        <f t="shared" si="1"/>
        <v>0</v>
      </c>
      <c r="AN15" s="117">
        <f t="shared" si="1"/>
        <v>0</v>
      </c>
      <c r="AO15" s="113">
        <f>AM15-AN15</f>
        <v>0</v>
      </c>
      <c r="AQ15" s="135"/>
      <c r="AR15" s="123" t="str">
        <f>Z16</f>
        <v/>
      </c>
      <c r="AS15" s="124" t="str">
        <f>IF(AR15="","",(VLOOKUP(AR15,AB4:AO17,14,FALSE)))</f>
        <v/>
      </c>
      <c r="AT15" s="138"/>
    </row>
    <row r="16" spans="1:46" ht="30" customHeight="1">
      <c r="A16" s="89"/>
      <c r="B16" s="93"/>
      <c r="C16" s="93"/>
      <c r="D16" s="125"/>
      <c r="E16" s="106" t="s">
        <v>49</v>
      </c>
      <c r="F16" s="71" t="str">
        <f>IF(OR(I14="F",I14="A"),J18,IF(OR(I18="F",I18="A"),J14,IF(I14=I18,"",(IF(I14&gt;I18,J14,J18)))))</f>
        <v>Blanc 20</v>
      </c>
      <c r="G16" s="72" t="str">
        <f>IF(OR(I14="F",I14="A"),K18,IF(OR(I18="F",I18="A"),K14,IF(I14=I18,"",(IF(I14&gt;I18,K14,K18)))))</f>
        <v>(NC)</v>
      </c>
      <c r="H16" s="91"/>
      <c r="I16" s="120"/>
      <c r="J16" s="107" t="s">
        <v>107</v>
      </c>
      <c r="K16" s="108"/>
      <c r="L16" s="96"/>
      <c r="M16" s="91"/>
      <c r="N16" s="91"/>
      <c r="O16" s="90"/>
      <c r="P16" s="91"/>
      <c r="Q16" s="107" t="s">
        <v>105</v>
      </c>
      <c r="R16" s="108"/>
      <c r="S16" s="90"/>
      <c r="T16" s="126"/>
      <c r="U16" s="71" t="str">
        <f>IF(OR(S14="F",S14="A"),Q18,IF(OR(S18="F",S18="A"),Q14,IF(S14=S18,"",(IF(S14&gt;S18,Q14,Q18)))))</f>
        <v/>
      </c>
      <c r="V16" s="72" t="str">
        <f>IF(OR(S14="F",S14="A"),R18,IF(OR(S18="F",S18="A"),R14,IF(S14=S18,"",(IF(S14&gt;S18,R14,R18)))))</f>
        <v/>
      </c>
      <c r="W16" s="127" t="s">
        <v>61</v>
      </c>
      <c r="Y16" s="87">
        <v>6</v>
      </c>
      <c r="Z16" s="113" t="str">
        <f>IF(B18="","",IF(B18=F16,F20,F16))</f>
        <v/>
      </c>
      <c r="AB16" s="114" t="str">
        <f>M17</f>
        <v>Blanc 20</v>
      </c>
      <c r="AC16" s="115" t="str">
        <f>IF(AB16=M17,IF(O19="F","",O17),0)</f>
        <v>F</v>
      </c>
      <c r="AD16" s="115" t="str">
        <f>IF(AB16=M17,IF(O17="F","",O19),0)</f>
        <v/>
      </c>
      <c r="AE16" s="116">
        <f>IF(AB16=Q18,IF(S14="F","",S18),0)</f>
        <v>0</v>
      </c>
      <c r="AF16" s="116">
        <f>IF(AB16=Q18,IF(S18="F","",S14),0)</f>
        <v>0</v>
      </c>
      <c r="AG16" s="115" t="str">
        <f>IF(AB16=J18,IF(I14="F","",I18),0)</f>
        <v/>
      </c>
      <c r="AH16" s="115" t="str">
        <f>IF(AB16=J18,IF(I18="F","",I14),0)</f>
        <v>F</v>
      </c>
      <c r="AI16" s="116" t="str">
        <f>IF(AB16=F16,IF(E20="F","",E16),0)</f>
        <v>F</v>
      </c>
      <c r="AJ16" s="116" t="str">
        <f>IF(AB16=F16,IF(E16="F","",E20),0)</f>
        <v/>
      </c>
      <c r="AK16" s="115">
        <f>IF(AB16=F10,IF(E6="F","",E10),0)</f>
        <v>0</v>
      </c>
      <c r="AL16" s="115">
        <f>IF(AB16=F10,IF(E10="F","",E6),0)</f>
        <v>0</v>
      </c>
      <c r="AM16" s="117">
        <f t="shared" si="1"/>
        <v>0</v>
      </c>
      <c r="AN16" s="117">
        <f t="shared" si="1"/>
        <v>0</v>
      </c>
      <c r="AO16" s="113">
        <f>AM16-AN16</f>
        <v>0</v>
      </c>
      <c r="AQ16" s="135"/>
      <c r="AR16" s="123" t="str">
        <f>Z7</f>
        <v>Blanc 19</v>
      </c>
      <c r="AS16" s="124">
        <f>IF(AR16="","",(VLOOKUP(AR16,AB4:AO17,14,FALSE)))</f>
        <v>0</v>
      </c>
      <c r="AT16" s="138"/>
    </row>
    <row r="17" spans="1:46" ht="30" customHeight="1">
      <c r="A17" s="89"/>
      <c r="B17" s="128"/>
      <c r="C17" s="93" t="s">
        <v>35</v>
      </c>
      <c r="D17" s="93"/>
      <c r="E17" s="120"/>
      <c r="F17" s="91"/>
      <c r="G17" s="91"/>
      <c r="H17" s="91"/>
      <c r="I17" s="120"/>
      <c r="J17" s="91"/>
      <c r="K17" s="91"/>
      <c r="L17" s="96">
        <v>57</v>
      </c>
      <c r="M17" s="71" t="str">
        <f>IF(IF(ISNA(VLOOKUP(L17,Inscrits!$A$2:$C$65,2,FALSE)),"",VLOOKUP(L17,Inscrits!$A$2:$C$65,2,FALSE))=0,"",IF(ISNA(VLOOKUP(L17,Inscrits!$A$2:$C$65,2,FALSE)),"",VLOOKUP(L17,Inscrits!$A$2:$C$65,2,FALSE)))</f>
        <v>Blanc 20</v>
      </c>
      <c r="N17" s="72" t="str">
        <f>IF(IF(ISNA(VLOOKUP(L17,Inscrits!$A$2:$C$65,3,FALSE)),"","("&amp;(VLOOKUP(L17,Inscrits!$A$2:$C$65,3,FALSE))&amp;")")="()","",IF(ISNA(VLOOKUP(L17,Inscrits!$A$2:$C$65,3,FALSE)),"","("&amp;(VLOOKUP(L17,Inscrits!$A$2:$C$65,3,FALSE))&amp;")"))</f>
        <v>(NC)</v>
      </c>
      <c r="O17" s="97" t="s">
        <v>49</v>
      </c>
      <c r="P17" s="98"/>
      <c r="Q17" s="91"/>
      <c r="R17" s="91"/>
      <c r="S17" s="90"/>
      <c r="T17" s="121"/>
      <c r="U17" s="93"/>
      <c r="V17" s="93"/>
      <c r="W17" s="94"/>
      <c r="Y17" s="87">
        <v>8</v>
      </c>
      <c r="Z17" s="113" t="str">
        <f>IF(F16="","",IF(F16=J14,J18,J14))</f>
        <v>Blanc 3</v>
      </c>
      <c r="AB17" s="114" t="str">
        <f>M19</f>
        <v>KUSAR TONY</v>
      </c>
      <c r="AC17" s="115" t="str">
        <f>IF(AB17=M19,IF(O17="F","",O19),0)</f>
        <v/>
      </c>
      <c r="AD17" s="115" t="str">
        <f>IF(AB17=M19,IF(O19="F","",O17),0)</f>
        <v>F</v>
      </c>
      <c r="AE17" s="116">
        <f>IF(AB17=Q18,IF(S14="F","",S18),0)</f>
        <v>0</v>
      </c>
      <c r="AF17" s="116">
        <f>IF(AB17=Q18,IF(S18="F","",S14),0)</f>
        <v>0</v>
      </c>
      <c r="AG17" s="115">
        <f>IF(AB17=J18,IF(I14="F","",I18),0)</f>
        <v>0</v>
      </c>
      <c r="AH17" s="115">
        <f>IF(AB17=J18,IF(I18="F","",I14),0)</f>
        <v>0</v>
      </c>
      <c r="AI17" s="116">
        <f>IF(AB17=F16,IF(E20="F","",E16),0)</f>
        <v>0</v>
      </c>
      <c r="AJ17" s="116">
        <f>IF(AB17=F16,IF(E16="F","",E20),0)</f>
        <v>0</v>
      </c>
      <c r="AK17" s="115">
        <f>IF(AB17=F10,IF(E6="F","",E10),0)</f>
        <v>0</v>
      </c>
      <c r="AL17" s="115">
        <f>IF(AB17=F10,IF(E10="F","",E6),0)</f>
        <v>0</v>
      </c>
      <c r="AM17" s="117">
        <f t="shared" si="1"/>
        <v>0</v>
      </c>
      <c r="AN17" s="117">
        <f t="shared" si="1"/>
        <v>0</v>
      </c>
      <c r="AO17" s="113">
        <f>AM17-AN17</f>
        <v>0</v>
      </c>
      <c r="AQ17" s="135"/>
      <c r="AR17" s="123" t="str">
        <f>Z17</f>
        <v>Blanc 3</v>
      </c>
      <c r="AS17" s="124">
        <f>IF(AR17="","",(VLOOKUP(AR17,AB4:AO17,14,FALSE)))</f>
        <v>0</v>
      </c>
      <c r="AT17" s="138"/>
    </row>
    <row r="18" spans="1:46" ht="30" customHeight="1" thickBot="1">
      <c r="A18" s="129" t="s">
        <v>59</v>
      </c>
      <c r="B18" s="71" t="str">
        <f>IF(OR(E16="F",E16="A"),F20,IF(OR(E20="F",E20="A"),F16,IF(E16=E20,"",(IF(E16&gt;E20,F16,F20)))))</f>
        <v/>
      </c>
      <c r="C18" s="130" t="str">
        <f>IF(OR(E16="F",E16="A"),G20,IF(OR(E20="F",E20="A"),G16,IF(E16=E20,"",(IF(E16&gt;E20,G16,G20)))))</f>
        <v/>
      </c>
      <c r="D18" s="93"/>
      <c r="E18" s="120"/>
      <c r="F18" s="107" t="s">
        <v>109</v>
      </c>
      <c r="G18" s="108"/>
      <c r="H18" s="105"/>
      <c r="I18" s="106"/>
      <c r="J18" s="71" t="str">
        <f>IF(OR(AND(O17="F",O19="F"),AND(O17="A",O19="A")),M19,IF(OR(O17="F",O17="A"),M17,IF(OR(O19="F",O19="A"),M19,IF(O17=O19,"",(IF(O17&lt;O19,M17,M19))))))</f>
        <v>Blanc 20</v>
      </c>
      <c r="K18" s="72" t="str">
        <f>IF(OR(AND(O17="F",O19="F"),AND(O17="A",O19="A")),N19,IF(OR(O17="F",O17="A"),N17,IF(OR(O19="F",O19="A"),N19,IF(O17=O19,"",(IF(O17&lt;O19,N17,N19))))))</f>
        <v>(NC)</v>
      </c>
      <c r="L18" s="96"/>
      <c r="M18" s="107" t="s">
        <v>103</v>
      </c>
      <c r="N18" s="108"/>
      <c r="O18" s="109"/>
      <c r="P18" s="131"/>
      <c r="Q18" s="71" t="str">
        <f>IF(OR(AND(O17="F",O19="F"),AND(O17="A",O19="A")),M17,IF(OR(O17="F",O17="A"),M19,IF(OR(O19="F",O19="A"),M17,IF(O17=O19,"",(IF(O17&gt;O19,M17,M19))))))</f>
        <v>KUSAR TONY</v>
      </c>
      <c r="R18" s="72" t="str">
        <f>IF(OR(AND(O17="F",O19="F"),AND(O17="A",O19="A")),N17,IF(OR(O17="F",O17="A"),N19,IF(OR(O19="F",O19="A"),N17,IF(O17=O19,"",(IF(O17&gt;O19,N17,N19))))))</f>
        <v>(8)</v>
      </c>
      <c r="S18" s="111"/>
      <c r="T18" s="112"/>
      <c r="U18" s="93"/>
      <c r="V18" s="93"/>
      <c r="W18" s="94"/>
      <c r="AQ18" s="139"/>
      <c r="AR18" s="140"/>
      <c r="AS18" s="140"/>
      <c r="AT18" s="141"/>
    </row>
    <row r="19" spans="1:46" ht="30" customHeight="1">
      <c r="A19" s="89"/>
      <c r="B19" s="93"/>
      <c r="C19" s="93"/>
      <c r="D19" s="93"/>
      <c r="E19" s="120"/>
      <c r="F19" s="91"/>
      <c r="G19" s="91"/>
      <c r="H19" s="91"/>
      <c r="I19" s="90"/>
      <c r="J19" s="95"/>
      <c r="K19" s="91" t="s">
        <v>28</v>
      </c>
      <c r="L19" s="96">
        <v>8</v>
      </c>
      <c r="M19" s="71" t="str">
        <f>IF(IF(ISNA(VLOOKUP(L19,Inscrits!$A$2:$C$65,2,FALSE)),"",VLOOKUP(L19,Inscrits!$A$2:$C$65,2,FALSE))=0,"",IF(ISNA(VLOOKUP(L19,Inscrits!$A$2:$C$65,2,FALSE)),"",VLOOKUP(L19,Inscrits!$A$2:$C$65,2,FALSE)))</f>
        <v>KUSAR TONY</v>
      </c>
      <c r="N19" s="72" t="str">
        <f>IF(IF(ISNA(VLOOKUP(L19,Inscrits!$A$2:$C$65,3,FALSE)),"","("&amp;(VLOOKUP(L19,Inscrits!$A$2:$C$65,3,FALSE))&amp;")")="()","",IF(ISNA(VLOOKUP(L19,Inscrits!$A$2:$C$65,3,FALSE)),"","("&amp;(VLOOKUP(L19,Inscrits!$A$2:$C$65,3,FALSE))&amp;")"))</f>
        <v>(8)</v>
      </c>
      <c r="O19" s="97"/>
      <c r="P19" s="98"/>
      <c r="Q19" s="99" t="s">
        <v>6</v>
      </c>
      <c r="R19" s="91"/>
      <c r="S19" s="90"/>
      <c r="T19" s="93"/>
      <c r="U19" s="93"/>
      <c r="V19" s="93"/>
      <c r="W19" s="94"/>
    </row>
    <row r="20" spans="1:46" ht="30" customHeight="1">
      <c r="A20" s="89"/>
      <c r="B20" s="93"/>
      <c r="C20" s="93"/>
      <c r="D20" s="125"/>
      <c r="E20" s="106"/>
      <c r="F20" s="71" t="str">
        <f>IF(OR(S4="F",S4="A"),Q4,IF(OR(S8="F",S8="A"),Q8,IF(S4=S8,"",(IF(S4&lt;S8,Q4,Q8)))))</f>
        <v/>
      </c>
      <c r="G20" s="72" t="str">
        <f>IF(OR(S4="F",S4="A"),R4,IF(OR(S8="F",S8="A"),R8,IF(S4=S8,"",(IF(S4&lt;S8,R4,R8)))))</f>
        <v/>
      </c>
      <c r="H20" s="91"/>
      <c r="I20" s="90"/>
      <c r="J20" s="91"/>
      <c r="K20" s="91"/>
      <c r="L20" s="96"/>
      <c r="M20" s="91"/>
      <c r="N20" s="91"/>
      <c r="O20" s="90"/>
      <c r="P20" s="91"/>
      <c r="Q20" s="91"/>
      <c r="R20" s="91"/>
      <c r="S20" s="90"/>
      <c r="T20" s="93"/>
      <c r="U20" s="93"/>
      <c r="V20" s="93"/>
      <c r="W20" s="94"/>
    </row>
    <row r="21" spans="1:46" ht="30" customHeight="1">
      <c r="A21" s="89"/>
      <c r="B21" s="93"/>
      <c r="C21" s="93"/>
      <c r="D21" s="93"/>
      <c r="E21" s="90"/>
      <c r="F21" s="95"/>
      <c r="G21" s="91" t="s">
        <v>33</v>
      </c>
      <c r="H21" s="91"/>
      <c r="I21" s="90"/>
      <c r="J21" s="201" t="str">
        <f>IF(Accueil!G18=3,"","MATCHS EN 2 GAGNANTES COTE PERDANT")</f>
        <v/>
      </c>
      <c r="K21" s="201"/>
      <c r="L21" s="201"/>
      <c r="M21" s="201"/>
      <c r="N21" s="201"/>
      <c r="O21" s="201"/>
      <c r="P21" s="201"/>
      <c r="Q21" s="201"/>
      <c r="R21" s="201"/>
      <c r="S21" s="90"/>
      <c r="T21" s="93"/>
      <c r="U21" s="93"/>
      <c r="V21" s="93"/>
      <c r="W21" s="94"/>
    </row>
    <row r="22" spans="1:46" ht="30" customHeight="1" thickBot="1">
      <c r="A22" s="142"/>
      <c r="B22" s="143"/>
      <c r="C22" s="143"/>
      <c r="D22" s="143"/>
      <c r="E22" s="144"/>
      <c r="F22" s="145"/>
      <c r="G22" s="145"/>
      <c r="H22" s="145"/>
      <c r="I22" s="144"/>
      <c r="J22" s="145"/>
      <c r="K22" s="145"/>
      <c r="L22" s="146"/>
      <c r="M22" s="145"/>
      <c r="N22" s="145"/>
      <c r="O22" s="144"/>
      <c r="P22" s="145"/>
      <c r="Q22" s="145"/>
      <c r="R22" s="145"/>
      <c r="S22" s="144"/>
      <c r="T22" s="143"/>
      <c r="U22" s="143"/>
      <c r="V22" s="143"/>
      <c r="W22" s="147"/>
    </row>
    <row r="23" spans="1:46" ht="30.95" customHeight="1" thickTop="1"/>
    <row r="24" spans="1:46" ht="14.1" customHeight="1">
      <c r="M24" s="91"/>
      <c r="N24" s="91"/>
    </row>
  </sheetData>
  <sheetProtection password="C328" sheet="1" objects="1" scenarios="1"/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427" priority="1" stopIfTrue="1">
      <formula>AND(($F$6=$B$8),($F$6&lt;&gt;""))</formula>
    </cfRule>
    <cfRule type="expression" priority="2" stopIfTrue="1">
      <formula>$F$10=$B$8</formula>
    </cfRule>
    <cfRule type="expression" dxfId="426" priority="3" stopIfTrue="1">
      <formula>AND(($G$8&lt;&gt;""),($F$6&lt;&gt;""))</formula>
    </cfRule>
  </conditionalFormatting>
  <conditionalFormatting sqref="J8:K8">
    <cfRule type="expression" dxfId="425" priority="4" stopIfTrue="1">
      <formula>AND(($J$8=$F$6),($J$8&lt;&gt;""))</formula>
    </cfRule>
    <cfRule type="expression" priority="5" stopIfTrue="1">
      <formula>$J$4=$F$6</formula>
    </cfRule>
    <cfRule type="expression" dxfId="424" priority="6" stopIfTrue="1">
      <formula>AND(($K$6&lt;&gt;""),($J$8&lt;&gt;""))</formula>
    </cfRule>
  </conditionalFormatting>
  <conditionalFormatting sqref="J4:K4">
    <cfRule type="expression" dxfId="423" priority="7" stopIfTrue="1">
      <formula>AND(($J$4=$F$6),($J$4&lt;&gt;""))</formula>
    </cfRule>
    <cfRule type="expression" priority="8" stopIfTrue="1">
      <formula>$J$8=$F$6</formula>
    </cfRule>
    <cfRule type="expression" dxfId="422" priority="9" stopIfTrue="1">
      <formula>AND(($K$6&lt;&gt;""),($J$4&lt;&gt;""))</formula>
    </cfRule>
  </conditionalFormatting>
  <conditionalFormatting sqref="F10:G10">
    <cfRule type="expression" dxfId="421" priority="10" stopIfTrue="1">
      <formula>AND(($F$10=$B$8),($F$10&lt;&gt;""))</formula>
    </cfRule>
    <cfRule type="expression" priority="11" stopIfTrue="1">
      <formula>$F$6=$B$8</formula>
    </cfRule>
    <cfRule type="expression" dxfId="420" priority="12" stopIfTrue="1">
      <formula>AND(($G$8&lt;&gt;""),($F$10&lt;&gt;""))</formula>
    </cfRule>
  </conditionalFormatting>
  <conditionalFormatting sqref="F16:G16">
    <cfRule type="expression" dxfId="419" priority="13" stopIfTrue="1">
      <formula>AND(($F$16=$B$18),($F$16&lt;&gt;""))</formula>
    </cfRule>
    <cfRule type="expression" priority="14" stopIfTrue="1">
      <formula>$F$20=$B$18</formula>
    </cfRule>
    <cfRule type="expression" dxfId="418" priority="15" stopIfTrue="1">
      <formula>AND(($G$18&lt;&gt;""),($F$16&lt;&gt;""))</formula>
    </cfRule>
  </conditionalFormatting>
  <conditionalFormatting sqref="F20:G20">
    <cfRule type="expression" dxfId="417" priority="16" stopIfTrue="1">
      <formula>AND(($F$20=$B$18),($F$20&lt;&gt;""))</formula>
    </cfRule>
    <cfRule type="expression" priority="17" stopIfTrue="1">
      <formula>$F$16=$B$18</formula>
    </cfRule>
    <cfRule type="expression" dxfId="416" priority="18" stopIfTrue="1">
      <formula>AND(($G$18&lt;&gt;""),($F$20&lt;&gt;""))</formula>
    </cfRule>
  </conditionalFormatting>
  <conditionalFormatting sqref="J14:K14">
    <cfRule type="expression" dxfId="415" priority="19" stopIfTrue="1">
      <formula>AND(($J$14=$F$16),($J$14&lt;&gt;""))</formula>
    </cfRule>
    <cfRule type="expression" priority="20" stopIfTrue="1">
      <formula>$J$18=$F$16</formula>
    </cfRule>
    <cfRule type="expression" dxfId="414" priority="21" stopIfTrue="1">
      <formula>AND(($K$16&lt;&gt;""),($J$14&lt;&gt;""))</formula>
    </cfRule>
  </conditionalFormatting>
  <conditionalFormatting sqref="J18:K18">
    <cfRule type="expression" dxfId="413" priority="22" stopIfTrue="1">
      <formula>AND(($J$18=$F$16),($J$18&lt;&gt;""))</formula>
    </cfRule>
    <cfRule type="expression" priority="23" stopIfTrue="1">
      <formula>$J$14=$F$16</formula>
    </cfRule>
    <cfRule type="expression" dxfId="412" priority="24" stopIfTrue="1">
      <formula>AND(($K$16&lt;&gt;""),($J$18&lt;&gt;""))</formula>
    </cfRule>
  </conditionalFormatting>
  <conditionalFormatting sqref="Q4:R4">
    <cfRule type="expression" dxfId="411" priority="25" stopIfTrue="1">
      <formula>AND(($Q$4=$U$6),($Q$4&lt;&gt;""))</formula>
    </cfRule>
    <cfRule type="expression" priority="26" stopIfTrue="1">
      <formula>$Q$8=$U$6</formula>
    </cfRule>
    <cfRule type="expression" dxfId="410" priority="27" stopIfTrue="1">
      <formula>AND(($R$6&lt;&gt;""),($Q$4&lt;&gt;""))</formula>
    </cfRule>
  </conditionalFormatting>
  <conditionalFormatting sqref="Q8:R8">
    <cfRule type="expression" dxfId="409" priority="28" stopIfTrue="1">
      <formula>AND(($Q$8=$U$6),($Q$8&lt;&gt;""))</formula>
    </cfRule>
    <cfRule type="expression" priority="29" stopIfTrue="1">
      <formula>$Q$4=$U$6</formula>
    </cfRule>
    <cfRule type="expression" dxfId="408" priority="30" stopIfTrue="1">
      <formula>AND(($R$6&lt;&gt;""),($Q$8&lt;&gt;""))</formula>
    </cfRule>
  </conditionalFormatting>
  <conditionalFormatting sqref="Q14:R14">
    <cfRule type="expression" dxfId="407" priority="31" stopIfTrue="1">
      <formula>AND(($Q$14=$U$16),($Q$14&lt;&gt;""))</formula>
    </cfRule>
    <cfRule type="expression" priority="32" stopIfTrue="1">
      <formula>$Q$18=$U$16</formula>
    </cfRule>
    <cfRule type="expression" dxfId="406" priority="33" stopIfTrue="1">
      <formula>AND(($R$16&lt;&gt;""),($Q$14&lt;&gt;""))</formula>
    </cfRule>
  </conditionalFormatting>
  <conditionalFormatting sqref="Q18:R18">
    <cfRule type="expression" dxfId="405" priority="34" stopIfTrue="1">
      <formula>AND(($Q$18=$U$16),($Q$18&lt;&gt;""))</formula>
    </cfRule>
    <cfRule type="expression" priority="35" stopIfTrue="1">
      <formula>$Q$14=$U$16</formula>
    </cfRule>
    <cfRule type="expression" dxfId="404" priority="36" stopIfTrue="1">
      <formula>AND(($R$16&lt;&gt;""),($Q$18&lt;&gt;""))</formula>
    </cfRule>
  </conditionalFormatting>
  <conditionalFormatting sqref="M3:N3">
    <cfRule type="expression" dxfId="403" priority="37" stopIfTrue="1">
      <formula>AND(($M$3=$Q$4),($M$3&lt;&gt;""))</formula>
    </cfRule>
    <cfRule type="expression" dxfId="402" priority="38" stopIfTrue="1">
      <formula>$M$5=$Q$4</formula>
    </cfRule>
    <cfRule type="expression" dxfId="401" priority="39" stopIfTrue="1">
      <formula>AND(($N$4&lt;&gt;""),($M$3&lt;&gt;""))</formula>
    </cfRule>
  </conditionalFormatting>
  <conditionalFormatting sqref="M5:N5">
    <cfRule type="expression" dxfId="400" priority="40" stopIfTrue="1">
      <formula>AND(($M$5=$Q$4),($M$5&lt;&gt;""))</formula>
    </cfRule>
    <cfRule type="expression" priority="41" stopIfTrue="1">
      <formula>$M$3=$Q$4</formula>
    </cfRule>
    <cfRule type="expression" dxfId="399" priority="42" stopIfTrue="1">
      <formula>AND(($N$4&lt;&gt;""),($M$5&lt;&gt;""))</formula>
    </cfRule>
  </conditionalFormatting>
  <conditionalFormatting sqref="M7:N7">
    <cfRule type="expression" dxfId="398" priority="43" stopIfTrue="1">
      <formula>AND(($M$7=$Q$8),($M$7&lt;&gt;""))</formula>
    </cfRule>
    <cfRule type="expression" priority="44" stopIfTrue="1">
      <formula>$M$9=$Q$8</formula>
    </cfRule>
    <cfRule type="expression" dxfId="397" priority="45" stopIfTrue="1">
      <formula>AND(($N$8&lt;&gt;""),($M$7&lt;&gt;""))</formula>
    </cfRule>
  </conditionalFormatting>
  <conditionalFormatting sqref="M9:N9">
    <cfRule type="expression" dxfId="396" priority="46" stopIfTrue="1">
      <formula>AND(($M$9=$Q$8),($M$9&lt;&gt;""))</formula>
    </cfRule>
    <cfRule type="expression" priority="47" stopIfTrue="1">
      <formula>$M$7=$Q$8</formula>
    </cfRule>
    <cfRule type="expression" dxfId="395" priority="48" stopIfTrue="1">
      <formula>AND(($N$8&lt;&gt;""),($M$9&lt;&gt;""))</formula>
    </cfRule>
  </conditionalFormatting>
  <conditionalFormatting sqref="M13:N13">
    <cfRule type="expression" dxfId="394" priority="49" stopIfTrue="1">
      <formula>AND(($M$13=$Q$14),($M$13&lt;&gt;""))</formula>
    </cfRule>
    <cfRule type="expression" priority="50" stopIfTrue="1">
      <formula>$M$15=$Q$14</formula>
    </cfRule>
    <cfRule type="expression" dxfId="393" priority="51" stopIfTrue="1">
      <formula>AND(($N$14&lt;&gt;""),($M$13&lt;&gt;""))</formula>
    </cfRule>
  </conditionalFormatting>
  <conditionalFormatting sqref="M15:N15">
    <cfRule type="expression" dxfId="392" priority="52" stopIfTrue="1">
      <formula>AND(($M$15=$Q$14),($M$15&lt;&gt;""))</formula>
    </cfRule>
    <cfRule type="expression" priority="53" stopIfTrue="1">
      <formula>$M$13=$Q$14</formula>
    </cfRule>
    <cfRule type="expression" dxfId="391" priority="54" stopIfTrue="1">
      <formula>AND(($N$14&lt;&gt;""),($M$15&lt;&gt;""))</formula>
    </cfRule>
  </conditionalFormatting>
  <conditionalFormatting sqref="M17:N17">
    <cfRule type="expression" dxfId="390" priority="55" stopIfTrue="1">
      <formula>AND(($M$17=$Q$18),($M$17&lt;&gt;""))</formula>
    </cfRule>
    <cfRule type="expression" priority="56" stopIfTrue="1">
      <formula>$M$19=$Q$18</formula>
    </cfRule>
    <cfRule type="expression" dxfId="389" priority="57" stopIfTrue="1">
      <formula>AND(($N$18&lt;&gt;""),($M$17&lt;&gt;""))</formula>
    </cfRule>
  </conditionalFormatting>
  <conditionalFormatting sqref="M19:N19">
    <cfRule type="expression" dxfId="388" priority="58" stopIfTrue="1">
      <formula>AND(($M$19=$Q$18),($M$19&lt;&gt;""))</formula>
    </cfRule>
    <cfRule type="expression" priority="59" stopIfTrue="1">
      <formula>$M$17=$Q$18</formula>
    </cfRule>
    <cfRule type="expression" dxfId="387" priority="60" stopIfTrue="1">
      <formula>AND(($N$18&lt;&gt;""),($M$19&lt;&gt;""))</formula>
    </cfRule>
  </conditionalFormatting>
  <conditionalFormatting sqref="S14 S8 S4 S18 O19 O17 O15 O13 O9 O7 O5 O3 I4 I8 E6 E10 E16 E20 I18 I14">
    <cfRule type="cellIs" dxfId="386" priority="61" stopIfTrue="1" operator="equal">
      <formula>"F"</formula>
    </cfRule>
    <cfRule type="cellIs" dxfId="385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3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2007-2008
&amp;C&amp;"Book Antiqua,Italique"&amp;20Les 4 premiers de chaque Poule sont qualifiés
(Tableau de 64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T24"/>
  <sheetViews>
    <sheetView showGridLines="0" zoomScale="75" workbookViewId="0">
      <selection activeCell="I4" sqref="I4"/>
    </sheetView>
  </sheetViews>
  <sheetFormatPr baseColWidth="10" defaultColWidth="11.42578125" defaultRowHeight="14.1" customHeight="1"/>
  <cols>
    <col min="1" max="1" width="7.42578125" style="87" customWidth="1"/>
    <col min="2" max="2" width="18.7109375" style="87" customWidth="1"/>
    <col min="3" max="3" width="5.28515625" style="87" bestFit="1" customWidth="1"/>
    <col min="4" max="4" width="3.42578125" style="87" bestFit="1" customWidth="1"/>
    <col min="5" max="5" width="3" style="148" customWidth="1"/>
    <col min="6" max="6" width="18.7109375" style="149" customWidth="1"/>
    <col min="7" max="7" width="4.7109375" style="149" customWidth="1"/>
    <col min="8" max="8" width="3.42578125" style="149" customWidth="1"/>
    <col min="9" max="9" width="3" style="148" customWidth="1"/>
    <col min="10" max="10" width="18.7109375" style="149" customWidth="1"/>
    <col min="11" max="11" width="4.7109375" style="149" customWidth="1"/>
    <col min="12" max="12" width="4.140625" style="150" customWidth="1"/>
    <col min="13" max="13" width="18.7109375" style="149" customWidth="1"/>
    <col min="14" max="14" width="4.7109375" style="149" customWidth="1"/>
    <col min="15" max="15" width="3" style="148" customWidth="1"/>
    <col min="16" max="16" width="3.42578125" style="149" customWidth="1"/>
    <col min="17" max="17" width="18.7109375" style="149" customWidth="1"/>
    <col min="18" max="18" width="4.7109375" style="149" customWidth="1"/>
    <col min="19" max="19" width="3" style="148" customWidth="1"/>
    <col min="20" max="20" width="3.42578125" style="87" customWidth="1"/>
    <col min="21" max="21" width="18.7109375" style="87" customWidth="1"/>
    <col min="22" max="22" width="5.42578125" style="87" bestFit="1" customWidth="1"/>
    <col min="23" max="23" width="7.42578125" style="87" customWidth="1"/>
    <col min="24" max="24" width="4.7109375" style="87" customWidth="1"/>
    <col min="25" max="25" width="2.28515625" style="87" hidden="1" customWidth="1"/>
    <col min="26" max="26" width="18.7109375" style="87" hidden="1" customWidth="1"/>
    <col min="27" max="27" width="3.42578125" style="87" hidden="1" customWidth="1"/>
    <col min="28" max="28" width="18.7109375" style="88" hidden="1" customWidth="1"/>
    <col min="29" max="29" width="3" style="87" hidden="1" customWidth="1"/>
    <col min="30" max="30" width="2.85546875" style="87" hidden="1" customWidth="1"/>
    <col min="31" max="31" width="3" style="87" hidden="1" customWidth="1"/>
    <col min="32" max="32" width="2.85546875" style="87" hidden="1" customWidth="1"/>
    <col min="33" max="33" width="3" style="87" hidden="1" customWidth="1"/>
    <col min="34" max="34" width="2.85546875" style="87" hidden="1" customWidth="1"/>
    <col min="35" max="35" width="3" style="87" hidden="1" customWidth="1"/>
    <col min="36" max="36" width="2.85546875" style="87" hidden="1" customWidth="1"/>
    <col min="37" max="37" width="3" style="87" hidden="1" customWidth="1"/>
    <col min="38" max="38" width="2.85546875" style="87" hidden="1" customWidth="1"/>
    <col min="39" max="39" width="3" style="87" hidden="1" customWidth="1"/>
    <col min="40" max="40" width="2.85546875" style="87" hidden="1" customWidth="1"/>
    <col min="41" max="41" width="4.7109375" style="87" hidden="1" customWidth="1"/>
    <col min="42" max="42" width="3.42578125" style="87" hidden="1" customWidth="1"/>
    <col min="43" max="43" width="3.42578125" style="87" bestFit="1" customWidth="1"/>
    <col min="44" max="44" width="18.7109375" style="87" customWidth="1"/>
    <col min="45" max="45" width="4.7109375" style="87" customWidth="1"/>
    <col min="46" max="46" width="3.42578125" style="87" bestFit="1" customWidth="1"/>
    <col min="47" max="16384" width="11.42578125" style="87"/>
  </cols>
  <sheetData>
    <row r="1" spans="1:46" ht="30" customHeight="1" thickTop="1" thickBot="1">
      <c r="A1" s="82"/>
      <c r="B1" s="83"/>
      <c r="C1" s="83"/>
      <c r="D1" s="83"/>
      <c r="E1" s="84"/>
      <c r="F1" s="85"/>
      <c r="G1" s="85"/>
      <c r="H1" s="85"/>
      <c r="I1" s="84"/>
      <c r="J1" s="204" t="s">
        <v>79</v>
      </c>
      <c r="K1" s="204"/>
      <c r="L1" s="204"/>
      <c r="M1" s="204"/>
      <c r="N1" s="204"/>
      <c r="O1" s="204"/>
      <c r="P1" s="204"/>
      <c r="Q1" s="204"/>
      <c r="R1" s="204"/>
      <c r="S1" s="84"/>
      <c r="T1" s="83"/>
      <c r="U1" s="83"/>
      <c r="V1" s="83"/>
      <c r="W1" s="86"/>
    </row>
    <row r="2" spans="1:46" ht="30" customHeight="1">
      <c r="A2" s="89"/>
      <c r="E2" s="90"/>
      <c r="F2" s="91"/>
      <c r="G2" s="91"/>
      <c r="H2" s="91"/>
      <c r="I2" s="90"/>
      <c r="J2" s="92"/>
      <c r="K2" s="92"/>
      <c r="L2" s="92"/>
      <c r="M2" s="92"/>
      <c r="N2" s="92"/>
      <c r="O2" s="92"/>
      <c r="P2" s="92"/>
      <c r="Q2" s="92"/>
      <c r="R2" s="92"/>
      <c r="S2" s="90"/>
      <c r="T2" s="93"/>
      <c r="U2" s="93"/>
      <c r="V2" s="93"/>
      <c r="W2" s="94"/>
      <c r="AQ2" s="205" t="s">
        <v>36</v>
      </c>
      <c r="AR2" s="206"/>
      <c r="AS2" s="206"/>
      <c r="AT2" s="207"/>
    </row>
    <row r="3" spans="1:46" ht="30" customHeight="1" thickBot="1">
      <c r="A3" s="89"/>
      <c r="E3" s="90"/>
      <c r="F3" s="91"/>
      <c r="G3" s="91"/>
      <c r="H3" s="91"/>
      <c r="I3" s="90"/>
      <c r="J3" s="95"/>
      <c r="K3" s="91" t="s">
        <v>0</v>
      </c>
      <c r="L3" s="96">
        <v>5</v>
      </c>
      <c r="M3" s="71" t="str">
        <f>IF(IF(ISNA(VLOOKUP(L3,Inscrits!$A$2:$C$65,2,FALSE)),"",VLOOKUP(L3,Inscrits!$A$2:$C$65,2,FALSE))=0,"",IF(ISNA(VLOOKUP(L3,Inscrits!$A$2:$C$65,2,FALSE)),"",VLOOKUP(L3,Inscrits!$A$2:$C$65,2,FALSE)))</f>
        <v>CENDRIER DAVID</v>
      </c>
      <c r="N3" s="72" t="str">
        <f>IF(IF(ISNA(VLOOKUP(L3,Inscrits!$A$2:$C$65,3,FALSE)),"","("&amp;(VLOOKUP(L3,Inscrits!$A$2:$C$65,3,FALSE))&amp;")")="()","",IF(ISNA(VLOOKUP(L3,Inscrits!$A$2:$C$65,3,FALSE)),"","("&amp;(VLOOKUP(L3,Inscrits!$A$2:$C$65,3,FALSE))&amp;")"))</f>
        <v>(5)</v>
      </c>
      <c r="O3" s="97"/>
      <c r="P3" s="98"/>
      <c r="Q3" s="99" t="s">
        <v>1</v>
      </c>
      <c r="R3" s="91"/>
      <c r="S3" s="90"/>
      <c r="T3" s="93"/>
      <c r="U3" s="93"/>
      <c r="V3" s="93"/>
      <c r="W3" s="94"/>
      <c r="AC3" s="100" t="s">
        <v>2</v>
      </c>
      <c r="AD3" s="100" t="s">
        <v>3</v>
      </c>
      <c r="AE3" s="100" t="s">
        <v>2</v>
      </c>
      <c r="AF3" s="100" t="s">
        <v>3</v>
      </c>
      <c r="AG3" s="100" t="s">
        <v>2</v>
      </c>
      <c r="AH3" s="100" t="s">
        <v>3</v>
      </c>
      <c r="AI3" s="100" t="s">
        <v>2</v>
      </c>
      <c r="AJ3" s="100" t="s">
        <v>3</v>
      </c>
      <c r="AK3" s="100" t="s">
        <v>2</v>
      </c>
      <c r="AL3" s="100" t="s">
        <v>3</v>
      </c>
      <c r="AM3" s="100" t="s">
        <v>2</v>
      </c>
      <c r="AN3" s="100" t="s">
        <v>3</v>
      </c>
      <c r="AO3" s="100" t="s">
        <v>4</v>
      </c>
      <c r="AQ3" s="101"/>
      <c r="AR3" s="102" t="s">
        <v>5</v>
      </c>
      <c r="AS3" s="103" t="s">
        <v>4</v>
      </c>
      <c r="AT3" s="104"/>
    </row>
    <row r="4" spans="1:46" ht="30" customHeight="1" thickTop="1">
      <c r="A4" s="89"/>
      <c r="E4" s="90"/>
      <c r="F4" s="91"/>
      <c r="G4" s="91"/>
      <c r="H4" s="105"/>
      <c r="I4" s="106" t="s">
        <v>49</v>
      </c>
      <c r="J4" s="71" t="str">
        <f>IF(OR(AND(O3="F",O5="F"),AND(O3="A",O5="A")),M5,IF(OR(O3="F",O3="A"),M3,IF(OR(O5="F",O5="A"),M5,IF(O3=O5,"",(IF(O3&lt;O5,M3,M5))))))</f>
        <v>Blanc 23</v>
      </c>
      <c r="K4" s="72" t="str">
        <f>IF(OR(AND(O3="F",O5="F"),AND(O3="A",O5="A")),N5,IF(OR(O3="F",O3="A"),N3,IF(OR(O5="F",O5="A"),N5,IF(O3=O5,"",(IF(O3&lt;O5,N3,N5))))))</f>
        <v>(NC)</v>
      </c>
      <c r="L4" s="96"/>
      <c r="M4" s="107" t="s">
        <v>100</v>
      </c>
      <c r="N4" s="108"/>
      <c r="O4" s="109"/>
      <c r="P4" s="110"/>
      <c r="Q4" s="71" t="str">
        <f>IF(OR(AND(O3="F",O5="F"),AND(O3="A",O5="A")),M3,IF(OR(O3="F",O3="A"),M5,IF(OR(O5="F",O5="A"),M3,IF(O3=O5,"",(IF(O3&gt;O5,M3,M5))))))</f>
        <v>CENDRIER DAVID</v>
      </c>
      <c r="R4" s="72" t="str">
        <f>IF(OR(AND(O3="F",O5="F"),AND(O3="A",O5="A")),N3,IF(OR(O3="F",O3="A"),N5,IF(OR(O5="F",O5="A"),N3,IF(O3=O5,"",(IF(O3&gt;O5,N3,N5))))))</f>
        <v>(5)</v>
      </c>
      <c r="S4" s="111"/>
      <c r="T4" s="112"/>
      <c r="U4" s="93"/>
      <c r="V4" s="93"/>
      <c r="W4" s="94"/>
      <c r="Y4" s="87">
        <v>1</v>
      </c>
      <c r="Z4" s="113" t="str">
        <f>IF(U6="","",IF(U6=Q4,Q4,Q8))</f>
        <v/>
      </c>
      <c r="AB4" s="114" t="str">
        <f>M3</f>
        <v>CENDRIER DAVID</v>
      </c>
      <c r="AC4" s="115" t="str">
        <f>IF(AB4=M3,IF(O5="F","",O3),0)</f>
        <v/>
      </c>
      <c r="AD4" s="115" t="str">
        <f>IF(AB4=M3,IF(O3="F","",O5),0)</f>
        <v>F</v>
      </c>
      <c r="AE4" s="116">
        <f>IF(AB4=Q4,IF(S8="F","",S4),0)</f>
        <v>0</v>
      </c>
      <c r="AF4" s="116">
        <f>IF(AB4=Q4,IF(S4="F","",S8),0)</f>
        <v>0</v>
      </c>
      <c r="AG4" s="115">
        <f>IF(AB4=J4,IF(I8="F","",I4),0)</f>
        <v>0</v>
      </c>
      <c r="AH4" s="115">
        <f>IF(AB4=J4,IF(I4="F","",I8),0)</f>
        <v>0</v>
      </c>
      <c r="AI4" s="116">
        <f>IF(AB4=F6,IF(E10="F","",E6),0)</f>
        <v>0</v>
      </c>
      <c r="AJ4" s="116">
        <f>IF(AB4=F6,IF(E6="F","",E10),0)</f>
        <v>0</v>
      </c>
      <c r="AK4" s="115">
        <f>IF(AB4=F20,IF(E16="F","",E20),0)</f>
        <v>0</v>
      </c>
      <c r="AL4" s="115">
        <f>IF(AB4=F20,IF(E20="F","",E16),0)</f>
        <v>0</v>
      </c>
      <c r="AM4" s="117">
        <f t="shared" ref="AM4:AN7" si="0">SUM(AC4,AE4,AG4,AI4,AK4)</f>
        <v>0</v>
      </c>
      <c r="AN4" s="117">
        <f t="shared" si="0"/>
        <v>0</v>
      </c>
      <c r="AO4" s="113">
        <f>AM4-AN4</f>
        <v>0</v>
      </c>
      <c r="AQ4" s="101"/>
      <c r="AR4" s="118" t="str">
        <f>Z4</f>
        <v/>
      </c>
      <c r="AS4" s="119" t="str">
        <f>IF(AR4="","",(VLOOKUP(AR4,AB4:AO17,14,FALSE)))</f>
        <v/>
      </c>
      <c r="AT4" s="104"/>
    </row>
    <row r="5" spans="1:46" ht="30" customHeight="1">
      <c r="A5" s="89"/>
      <c r="B5" s="93"/>
      <c r="C5" s="93"/>
      <c r="D5" s="93"/>
      <c r="E5" s="90"/>
      <c r="F5" s="95"/>
      <c r="G5" s="91" t="s">
        <v>30</v>
      </c>
      <c r="H5" s="91"/>
      <c r="I5" s="120"/>
      <c r="J5" s="91"/>
      <c r="K5" s="91"/>
      <c r="L5" s="96">
        <v>60</v>
      </c>
      <c r="M5" s="71" t="str">
        <f>IF(IF(ISNA(VLOOKUP(L5,Inscrits!$A$2:$C$65,2,FALSE)),"",VLOOKUP(L5,Inscrits!$A$2:$C$65,2,FALSE))=0,"",IF(ISNA(VLOOKUP(L5,Inscrits!$A$2:$C$65,2,FALSE)),"",VLOOKUP(L5,Inscrits!$A$2:$C$65,2,FALSE)))</f>
        <v>Blanc 23</v>
      </c>
      <c r="N5" s="72" t="str">
        <f>IF(IF(ISNA(VLOOKUP(L5,Inscrits!$A$2:$C$65,3,FALSE)),"","("&amp;(VLOOKUP(L5,Inscrits!$A$2:$C$65,3,FALSE))&amp;")")="()","",IF(ISNA(VLOOKUP(L5,Inscrits!$A$2:$C$65,3,FALSE)),"","("&amp;(VLOOKUP(L5,Inscrits!$A$2:$C$65,3,FALSE))&amp;")"))</f>
        <v>(NC)</v>
      </c>
      <c r="O5" s="97" t="s">
        <v>49</v>
      </c>
      <c r="P5" s="98"/>
      <c r="Q5" s="91"/>
      <c r="R5" s="91"/>
      <c r="S5" s="90"/>
      <c r="T5" s="121"/>
      <c r="U5" s="122" t="s">
        <v>8</v>
      </c>
      <c r="V5" s="93"/>
      <c r="W5" s="94"/>
      <c r="Y5" s="87">
        <v>3</v>
      </c>
      <c r="Z5" s="113" t="str">
        <f>IF(B8="","",IF(B8=F6,F6,F10))</f>
        <v/>
      </c>
      <c r="AB5" s="114" t="str">
        <f>M5</f>
        <v>Blanc 23</v>
      </c>
      <c r="AC5" s="115" t="str">
        <f>IF(AB5=M5,IF(O3="F","",O5),0)</f>
        <v>F</v>
      </c>
      <c r="AD5" s="115" t="str">
        <f>IF(AB5=M5,IF(O5="F","",O3),0)</f>
        <v/>
      </c>
      <c r="AE5" s="116">
        <f>IF(AB5=Q4,IF(S8="F","",S4),0)</f>
        <v>0</v>
      </c>
      <c r="AF5" s="116">
        <f>IF(AB5=Q4,IF(S4="F","",S8),0)</f>
        <v>0</v>
      </c>
      <c r="AG5" s="115" t="str">
        <f>IF(AB5=J4,IF(I8="F","",I4),0)</f>
        <v>F</v>
      </c>
      <c r="AH5" s="115" t="str">
        <f>IF(AB5=J4,IF(I4="F","",I8),0)</f>
        <v/>
      </c>
      <c r="AI5" s="116">
        <f>IF(AB5=F6,IF(E10="F","",E6),0)</f>
        <v>0</v>
      </c>
      <c r="AJ5" s="116">
        <f>IF(AB5=F6,IF(E6="F","",E10),0)</f>
        <v>0</v>
      </c>
      <c r="AK5" s="115">
        <f>IF(AB5=F20,IF(E16="F","",E20),0)</f>
        <v>0</v>
      </c>
      <c r="AL5" s="115">
        <f>IF(AB5=F20,IF(E20="F","",E16),0)</f>
        <v>0</v>
      </c>
      <c r="AM5" s="117">
        <f t="shared" si="0"/>
        <v>0</v>
      </c>
      <c r="AN5" s="117">
        <f t="shared" si="0"/>
        <v>0</v>
      </c>
      <c r="AO5" s="113">
        <f>AM5-AN5</f>
        <v>0</v>
      </c>
      <c r="AQ5" s="101"/>
      <c r="AR5" s="123" t="str">
        <f>Z14</f>
        <v/>
      </c>
      <c r="AS5" s="124" t="str">
        <f>IF(AR5="","",(VLOOKUP(AR5,AB4:AO17,14,FALSE)))</f>
        <v/>
      </c>
      <c r="AT5" s="104"/>
    </row>
    <row r="6" spans="1:46" ht="30" customHeight="1">
      <c r="A6" s="89"/>
      <c r="B6" s="93"/>
      <c r="C6" s="93"/>
      <c r="D6" s="125"/>
      <c r="E6" s="106"/>
      <c r="F6" s="71" t="str">
        <f>IF(OR(I4="F",I4="A"),J8,IF(OR(I8="F",I8="A"),J4,IF(I4=I8,"",(IF(I4&gt;I8,J4,J8)))))</f>
        <v/>
      </c>
      <c r="G6" s="72" t="str">
        <f>IF(OR(I4="F",I4="A"),K8,IF(OR(I8="F",I8="A"),K4,IF(I4=I8,"",(IF(I4&gt;I8,K4,K8)))))</f>
        <v/>
      </c>
      <c r="H6" s="91"/>
      <c r="I6" s="120"/>
      <c r="J6" s="107" t="s">
        <v>106</v>
      </c>
      <c r="K6" s="108"/>
      <c r="L6" s="96"/>
      <c r="M6" s="91"/>
      <c r="N6" s="91"/>
      <c r="O6" s="90"/>
      <c r="P6" s="91"/>
      <c r="Q6" s="107" t="s">
        <v>104</v>
      </c>
      <c r="R6" s="108"/>
      <c r="S6" s="90"/>
      <c r="T6" s="126"/>
      <c r="U6" s="71" t="str">
        <f>IF(OR(S4="F",S4="A"),Q8,IF(OR(S8="F",S8="A"),Q4,IF(S4=S8,"",(IF(S4&gt;S8,Q4,Q8)))))</f>
        <v/>
      </c>
      <c r="V6" s="72" t="str">
        <f>IF(OR(S4="F",S4="A"),R8,IF(OR(S8="F",S8="A"),R4,IF(S4=S8,"",(IF(S4&gt;S8,R4,R8)))))</f>
        <v/>
      </c>
      <c r="W6" s="127" t="s">
        <v>63</v>
      </c>
      <c r="Y6" s="87">
        <v>5</v>
      </c>
      <c r="Z6" s="113" t="str">
        <f>IF(B8="","",IF(B8=F6,F10,F6))</f>
        <v/>
      </c>
      <c r="AB6" s="114" t="str">
        <f>M7</f>
        <v>KUSAR HERVE</v>
      </c>
      <c r="AC6" s="115">
        <f>IF(AB6=M7,IF(O9="F","",O7),0)</f>
        <v>0</v>
      </c>
      <c r="AD6" s="115">
        <f>IF(AB6=M7,IF(O7="F","",O9),0)</f>
        <v>0</v>
      </c>
      <c r="AE6" s="116">
        <f>IF(AB6=Q8,IF(S4="F","",S8),0)</f>
        <v>0</v>
      </c>
      <c r="AF6" s="116">
        <f>IF(AB6=Q8,IF(S8="F","",S4),0)</f>
        <v>0</v>
      </c>
      <c r="AG6" s="115">
        <f>IF(AB6=J8,IF(I4="F","",I8),0)</f>
        <v>0</v>
      </c>
      <c r="AH6" s="115">
        <f>IF(AB6=J8,IF(I8="F","",I4),0)</f>
        <v>0</v>
      </c>
      <c r="AI6" s="116">
        <f>IF(AB6=F6,IF(E10="F","",E6),0)</f>
        <v>0</v>
      </c>
      <c r="AJ6" s="116">
        <f>IF(AB6=F6,IF(E6="F","",E10),0)</f>
        <v>0</v>
      </c>
      <c r="AK6" s="115">
        <f>IF(AB6=F20,IF(E16="F","",E20),0)</f>
        <v>0</v>
      </c>
      <c r="AL6" s="115">
        <f>IF(AB6=F20,IF(E20="F","",E16),0)</f>
        <v>0</v>
      </c>
      <c r="AM6" s="117">
        <f t="shared" si="0"/>
        <v>0</v>
      </c>
      <c r="AN6" s="117">
        <f t="shared" si="0"/>
        <v>0</v>
      </c>
      <c r="AO6" s="113">
        <f>AM6-AN6</f>
        <v>0</v>
      </c>
      <c r="AQ6" s="101"/>
      <c r="AR6" s="123" t="str">
        <f>Z5</f>
        <v/>
      </c>
      <c r="AS6" s="124" t="str">
        <f>IF(AR6="","",(VLOOKUP(AR6,AB4:AO17,14,FALSE)))</f>
        <v/>
      </c>
      <c r="AT6" s="104"/>
    </row>
    <row r="7" spans="1:46" ht="30" customHeight="1">
      <c r="A7" s="89"/>
      <c r="B7" s="128"/>
      <c r="C7" s="93" t="s">
        <v>34</v>
      </c>
      <c r="D7" s="93"/>
      <c r="E7" s="120"/>
      <c r="F7" s="91"/>
      <c r="G7" s="91"/>
      <c r="H7" s="91"/>
      <c r="I7" s="120"/>
      <c r="J7" s="91"/>
      <c r="K7" s="91"/>
      <c r="L7" s="96">
        <v>37</v>
      </c>
      <c r="M7" s="71" t="str">
        <f>IF(IF(ISNA(VLOOKUP(L7,Inscrits!$A$2:$C$65,2,FALSE)),"",VLOOKUP(L7,Inscrits!$A$2:$C$65,2,FALSE))=0,"",IF(ISNA(VLOOKUP(L7,Inscrits!$A$2:$C$65,2,FALSE)),"",VLOOKUP(L7,Inscrits!$A$2:$C$65,2,FALSE)))</f>
        <v>KUSAR HERVE</v>
      </c>
      <c r="N7" s="72" t="str">
        <f>IF(IF(ISNA(VLOOKUP(L7,Inscrits!$A$2:$C$65,3,FALSE)),"","("&amp;(VLOOKUP(L7,Inscrits!$A$2:$C$65,3,FALSE))&amp;")")="()","",IF(ISNA(VLOOKUP(L7,Inscrits!$A$2:$C$65,3,FALSE)),"","("&amp;(VLOOKUP(L7,Inscrits!$A$2:$C$65,3,FALSE))&amp;")"))</f>
        <v>(NC)</v>
      </c>
      <c r="O7" s="97"/>
      <c r="P7" s="98"/>
      <c r="Q7" s="91"/>
      <c r="R7" s="91"/>
      <c r="S7" s="90"/>
      <c r="T7" s="121"/>
      <c r="U7" s="93"/>
      <c r="V7" s="93"/>
      <c r="W7" s="94"/>
      <c r="Y7" s="87">
        <v>7</v>
      </c>
      <c r="Z7" s="113" t="str">
        <f>IF(F6="","",IF(F6=J4,J8,J4))</f>
        <v/>
      </c>
      <c r="AB7" s="114" t="str">
        <f>M9</f>
        <v>ARNAUD JEAN PHILIPPE</v>
      </c>
      <c r="AC7" s="115">
        <f>IF(AB7=M9,IF(O7="F","",O9),0)</f>
        <v>0</v>
      </c>
      <c r="AD7" s="115">
        <f>IF(AB7=M9,IF(O9="F","",O7),0)</f>
        <v>0</v>
      </c>
      <c r="AE7" s="116">
        <f>IF(AB7=Q8,IF(S4="F","",S8),0)</f>
        <v>0</v>
      </c>
      <c r="AF7" s="116">
        <f>IF(AB7=Q8,IF(S8="F","",S4),0)</f>
        <v>0</v>
      </c>
      <c r="AG7" s="115">
        <f>IF(AB7=J8,IF(I4="F","",I8),0)</f>
        <v>0</v>
      </c>
      <c r="AH7" s="115">
        <f>IF(AB7=J8,IF(I8="F","",I4),0)</f>
        <v>0</v>
      </c>
      <c r="AI7" s="116">
        <f>IF(AB7=F6,IF(E10="F","",E6),0)</f>
        <v>0</v>
      </c>
      <c r="AJ7" s="116">
        <f>IF(AB7=F6,IF(E6="F","",E10),0)</f>
        <v>0</v>
      </c>
      <c r="AK7" s="115">
        <f>IF(AB7=F20,IF(E16="F","",E20),0)</f>
        <v>0</v>
      </c>
      <c r="AL7" s="115">
        <f>IF(AB7=F20,IF(E20="F","",E16),0)</f>
        <v>0</v>
      </c>
      <c r="AM7" s="117">
        <f t="shared" si="0"/>
        <v>0</v>
      </c>
      <c r="AN7" s="117">
        <f t="shared" si="0"/>
        <v>0</v>
      </c>
      <c r="AO7" s="113">
        <f>AM7-AN7</f>
        <v>0</v>
      </c>
      <c r="AQ7" s="101"/>
      <c r="AR7" s="123" t="str">
        <f>Z15</f>
        <v/>
      </c>
      <c r="AS7" s="124" t="str">
        <f>IF(AR7="","",(VLOOKUP(AR7,AB4:AO17,14,FALSE)))</f>
        <v/>
      </c>
      <c r="AT7" s="104"/>
    </row>
    <row r="8" spans="1:46" ht="30" customHeight="1" thickBot="1">
      <c r="A8" s="129" t="s">
        <v>62</v>
      </c>
      <c r="B8" s="71" t="str">
        <f>IF(OR(E6="F",E6="A"),F10,IF(OR(E10="F",E10="A"),F6,IF(E6=E10,"",(IF(E6&gt;E10,F6,F10)))))</f>
        <v/>
      </c>
      <c r="C8" s="130" t="str">
        <f>IF(OR(E6="F",E6="A"),G10,IF(OR(E10="F",E10="A"),G6,IF(E6=E10,"",(IF(E6&gt;E10,G6,G10)))))</f>
        <v/>
      </c>
      <c r="D8" s="93"/>
      <c r="E8" s="120"/>
      <c r="F8" s="107" t="s">
        <v>108</v>
      </c>
      <c r="G8" s="108"/>
      <c r="H8" s="105"/>
      <c r="I8" s="106"/>
      <c r="J8" s="71" t="str">
        <f>IF(OR(AND(O7="F",O9="F"),AND(O7="A",O9="A")),M9,IF(OR(O7="F",O7="A"),M7,IF(OR(O9="F",O9="A"),M9,IF(O7=O9,"",(IF(O7&lt;O9,M7,M9))))))</f>
        <v/>
      </c>
      <c r="K8" s="72" t="str">
        <f>IF(OR(AND(O7="F",O9="F"),AND(O7="A",O9="A")),N9,IF(OR(O7="F",O7="A"),N7,IF(OR(O9="F",O9="A"),N9,IF(O7=O9,"",(IF(O7&lt;O9,N7,N9))))))</f>
        <v/>
      </c>
      <c r="L8" s="96"/>
      <c r="M8" s="107" t="s">
        <v>101</v>
      </c>
      <c r="N8" s="108"/>
      <c r="O8" s="109"/>
      <c r="P8" s="131"/>
      <c r="Q8" s="71" t="str">
        <f>IF(OR(AND(O7="F",O9="F"),AND(O7="A",O9="A")),M7,IF(OR(O7="F",O7="A"),M9,IF(OR(O9="F",O9="A"),M7,IF(O7=O9,"",(IF(O7&gt;O9,M7,M9))))))</f>
        <v/>
      </c>
      <c r="R8" s="72" t="str">
        <f>IF(OR(AND(O7="F",O9="F"),AND(O7="A",O9="A")),N7,IF(OR(O7="F",O7="A"),N9,IF(OR(O9="F",O9="A"),N7,IF(O7=O9,"",(IF(O7&gt;O9,N7,N9))))))</f>
        <v/>
      </c>
      <c r="S8" s="111"/>
      <c r="T8" s="112"/>
      <c r="U8" s="93"/>
      <c r="V8" s="93"/>
      <c r="W8" s="94"/>
      <c r="AQ8" s="132"/>
      <c r="AR8" s="133"/>
      <c r="AS8" s="133"/>
      <c r="AT8" s="134"/>
    </row>
    <row r="9" spans="1:46" ht="30" customHeight="1">
      <c r="A9" s="89"/>
      <c r="B9" s="93"/>
      <c r="C9" s="93"/>
      <c r="D9" s="93"/>
      <c r="E9" s="120"/>
      <c r="F9" s="91"/>
      <c r="G9" s="91"/>
      <c r="H9" s="91"/>
      <c r="I9" s="90"/>
      <c r="J9" s="95"/>
      <c r="K9" s="91" t="s">
        <v>9</v>
      </c>
      <c r="L9" s="96">
        <v>28</v>
      </c>
      <c r="M9" s="71" t="str">
        <f>IF(IF(ISNA(VLOOKUP(L9,Inscrits!$A$2:$C$65,2,FALSE)),"",VLOOKUP(L9,Inscrits!$A$2:$C$65,2,FALSE))=0,"",IF(ISNA(VLOOKUP(L9,Inscrits!$A$2:$C$65,2,FALSE)),"",VLOOKUP(L9,Inscrits!$A$2:$C$65,2,FALSE)))</f>
        <v>ARNAUD JEAN PHILIPPE</v>
      </c>
      <c r="N9" s="72" t="str">
        <f>IF(IF(ISNA(VLOOKUP(L9,Inscrits!$A$2:$C$65,3,FALSE)),"","("&amp;(VLOOKUP(L9,Inscrits!$A$2:$C$65,3,FALSE))&amp;")")="()","",IF(ISNA(VLOOKUP(L9,Inscrits!$A$2:$C$65,3,FALSE)),"","("&amp;(VLOOKUP(L9,Inscrits!$A$2:$C$65,3,FALSE))&amp;")"))</f>
        <v>(31)</v>
      </c>
      <c r="O9" s="97"/>
      <c r="P9" s="98"/>
      <c r="Q9" s="99" t="s">
        <v>10</v>
      </c>
      <c r="R9" s="91"/>
      <c r="S9" s="90"/>
      <c r="T9" s="93"/>
      <c r="U9" s="93"/>
      <c r="V9" s="93"/>
      <c r="W9" s="94"/>
    </row>
    <row r="10" spans="1:46" ht="30" customHeight="1">
      <c r="A10" s="89"/>
      <c r="B10" s="93"/>
      <c r="C10" s="93"/>
      <c r="D10" s="125"/>
      <c r="E10" s="106"/>
      <c r="F10" s="71" t="str">
        <f>IF(OR(S14="F",S14="A"),Q14,IF(OR(S18="F",S18="A"),Q18,IF(S14=S18,"",(IF(S14&lt;S18,Q14,Q18)))))</f>
        <v/>
      </c>
      <c r="G10" s="72" t="str">
        <f>IF(OR(S14="F",S14="A"),R14,IF(OR(S18="F",S18="A"),R18,IF(S14=S18,"",(IF(S14&lt;S18,R14,R18)))))</f>
        <v/>
      </c>
      <c r="H10" s="91"/>
      <c r="I10" s="90"/>
      <c r="J10" s="91"/>
      <c r="K10" s="91"/>
      <c r="L10" s="96"/>
      <c r="M10" s="91"/>
      <c r="N10" s="91"/>
      <c r="O10" s="90"/>
      <c r="P10" s="91"/>
      <c r="Q10" s="91"/>
      <c r="R10" s="91"/>
      <c r="S10" s="90"/>
      <c r="T10" s="93"/>
      <c r="W10" s="94"/>
    </row>
    <row r="11" spans="1:46" ht="30" customHeight="1" thickBot="1">
      <c r="A11" s="89"/>
      <c r="B11" s="93"/>
      <c r="C11" s="93"/>
      <c r="D11" s="93"/>
      <c r="E11" s="90"/>
      <c r="F11" s="95"/>
      <c r="G11" s="91" t="s">
        <v>32</v>
      </c>
      <c r="H11" s="91"/>
      <c r="I11" s="90"/>
      <c r="J11" s="91"/>
      <c r="K11" s="91"/>
      <c r="L11" s="96"/>
      <c r="M11" s="91"/>
      <c r="N11" s="91"/>
      <c r="O11" s="90"/>
      <c r="P11" s="91"/>
      <c r="Q11" s="91"/>
      <c r="R11" s="91"/>
      <c r="S11" s="90"/>
      <c r="T11" s="93"/>
      <c r="U11" s="202" t="s">
        <v>36</v>
      </c>
      <c r="V11" s="203"/>
      <c r="W11" s="94"/>
    </row>
    <row r="12" spans="1:46" ht="30" customHeight="1">
      <c r="A12" s="89"/>
      <c r="E12" s="90"/>
      <c r="F12" s="91"/>
      <c r="G12" s="91"/>
      <c r="H12" s="91"/>
      <c r="I12" s="90"/>
      <c r="J12" s="91"/>
      <c r="K12" s="91"/>
      <c r="L12" s="96"/>
      <c r="M12" s="91"/>
      <c r="N12" s="91"/>
      <c r="O12" s="90"/>
      <c r="P12" s="91"/>
      <c r="Q12" s="91"/>
      <c r="R12" s="91"/>
      <c r="S12" s="90"/>
      <c r="T12" s="93"/>
      <c r="U12" s="93"/>
      <c r="V12" s="93"/>
      <c r="W12" s="94"/>
      <c r="AQ12" s="205" t="s">
        <v>37</v>
      </c>
      <c r="AR12" s="206"/>
      <c r="AS12" s="206"/>
      <c r="AT12" s="207"/>
    </row>
    <row r="13" spans="1:46" ht="30" customHeight="1" thickBot="1">
      <c r="A13" s="89"/>
      <c r="B13" s="202" t="s">
        <v>36</v>
      </c>
      <c r="C13" s="203"/>
      <c r="E13" s="90"/>
      <c r="F13" s="91"/>
      <c r="G13" s="91"/>
      <c r="H13" s="91"/>
      <c r="I13" s="90"/>
      <c r="J13" s="95"/>
      <c r="K13" s="95" t="s">
        <v>11</v>
      </c>
      <c r="L13" s="96">
        <v>21</v>
      </c>
      <c r="M13" s="71" t="str">
        <f>IF(IF(ISNA(VLOOKUP(L13,Inscrits!$A$2:$C$65,2,FALSE)),"",VLOOKUP(L13,Inscrits!$A$2:$C$65,2,FALSE))=0,"",IF(ISNA(VLOOKUP(L13,Inscrits!$A$2:$C$65,2,FALSE)),"",VLOOKUP(L13,Inscrits!$A$2:$C$65,2,FALSE)))</f>
        <v>MOREL FLORENT</v>
      </c>
      <c r="N13" s="72" t="str">
        <f>IF(IF(ISNA(VLOOKUP(L13,Inscrits!$A$2:$C$65,3,FALSE)),"","("&amp;(VLOOKUP(L13,Inscrits!$A$2:$C$65,3,FALSE))&amp;")")="()","",IF(ISNA(VLOOKUP(L13,Inscrits!$A$2:$C$65,3,FALSE)),"","("&amp;(VLOOKUP(L13,Inscrits!$A$2:$C$65,3,FALSE))&amp;")"))</f>
        <v>(23)</v>
      </c>
      <c r="O13" s="97"/>
      <c r="P13" s="98"/>
      <c r="Q13" s="99" t="s">
        <v>7</v>
      </c>
      <c r="R13" s="91"/>
      <c r="S13" s="90"/>
      <c r="T13" s="93"/>
      <c r="U13" s="93"/>
      <c r="V13" s="93"/>
      <c r="W13" s="94"/>
      <c r="AC13" s="100" t="s">
        <v>2</v>
      </c>
      <c r="AD13" s="100" t="s">
        <v>3</v>
      </c>
      <c r="AE13" s="100" t="s">
        <v>2</v>
      </c>
      <c r="AF13" s="100" t="s">
        <v>3</v>
      </c>
      <c r="AG13" s="100" t="s">
        <v>2</v>
      </c>
      <c r="AH13" s="100" t="s">
        <v>3</v>
      </c>
      <c r="AI13" s="100" t="s">
        <v>2</v>
      </c>
      <c r="AJ13" s="100" t="s">
        <v>3</v>
      </c>
      <c r="AK13" s="100" t="s">
        <v>2</v>
      </c>
      <c r="AL13" s="100" t="s">
        <v>3</v>
      </c>
      <c r="AM13" s="100" t="s">
        <v>2</v>
      </c>
      <c r="AN13" s="100" t="s">
        <v>3</v>
      </c>
      <c r="AO13" s="100" t="s">
        <v>4</v>
      </c>
      <c r="AQ13" s="135"/>
      <c r="AR13" s="136" t="s">
        <v>5</v>
      </c>
      <c r="AS13" s="137" t="s">
        <v>4</v>
      </c>
      <c r="AT13" s="138"/>
    </row>
    <row r="14" spans="1:46" ht="30" customHeight="1" thickTop="1">
      <c r="A14" s="89"/>
      <c r="E14" s="90"/>
      <c r="F14" s="91"/>
      <c r="G14" s="91"/>
      <c r="H14" s="105"/>
      <c r="I14" s="106" t="s">
        <v>49</v>
      </c>
      <c r="J14" s="71" t="str">
        <f>IF(OR(AND(O13="F",O15="F"),AND(O13="A",O15="A")),M15,IF(OR(O13="F",O13="A"),M13,IF(OR(O15="F",O15="A"),M15,IF(O13=O15,"",(IF(O13&lt;O15,M13,M15))))))</f>
        <v>Blanc 7</v>
      </c>
      <c r="K14" s="72" t="str">
        <f>IF(OR(AND(O13="F",O15="F"),AND(O13="A",O15="A")),N15,IF(OR(O13="F",O13="A"),N13,IF(OR(O15="F",O15="A"),N15,IF(O13=O15,"",(IF(O13&lt;O15,N13,N15))))))</f>
        <v>(NC)</v>
      </c>
      <c r="L14" s="96"/>
      <c r="M14" s="107" t="s">
        <v>102</v>
      </c>
      <c r="N14" s="108"/>
      <c r="O14" s="109"/>
      <c r="P14" s="110"/>
      <c r="Q14" s="71" t="str">
        <f>IF(OR(AND(O13="F",O15="F"),AND(O13="A",O15="A")),M13,IF(OR(O13="F",O13="A"),M15,IF(OR(O15="F",O15="A"),M13,IF(O13=O15,"",(IF(O13&gt;O15,M13,M15))))))</f>
        <v>MOREL FLORENT</v>
      </c>
      <c r="R14" s="72" t="str">
        <f>IF(OR(AND(O13="F",O15="F"),AND(O13="A",O15="A")),N13,IF(OR(O13="F",O13="A"),N15,IF(OR(O15="F",O15="A"),N13,IF(O13=O15,"",(IF(O13&gt;O15,N13,N15))))))</f>
        <v>(23)</v>
      </c>
      <c r="S14" s="111"/>
      <c r="T14" s="112"/>
      <c r="U14" s="93"/>
      <c r="V14" s="93"/>
      <c r="W14" s="94"/>
      <c r="Y14" s="87">
        <v>2</v>
      </c>
      <c r="Z14" s="113" t="str">
        <f>IF(U16="","",IF(U16=Q14,Q14,Q18))</f>
        <v/>
      </c>
      <c r="AB14" s="114" t="str">
        <f>M13</f>
        <v>MOREL FLORENT</v>
      </c>
      <c r="AC14" s="115" t="str">
        <f>IF(AB14=M13,IF(O15="F","",O13),0)</f>
        <v/>
      </c>
      <c r="AD14" s="115" t="str">
        <f>IF(AB14=M13,IF(O13="F","",O15),0)</f>
        <v>F</v>
      </c>
      <c r="AE14" s="116">
        <f>IF(AB14=Q14,IF(S18="F","",S14),0)</f>
        <v>0</v>
      </c>
      <c r="AF14" s="116">
        <f>IF(AB14=Q14,IF(S14="F","",S18),0)</f>
        <v>0</v>
      </c>
      <c r="AG14" s="115">
        <f>IF(AB14=J14,IF(I18="F","",I14),0)</f>
        <v>0</v>
      </c>
      <c r="AH14" s="115">
        <f>IF(AB14=J14,IF(I14="F","",I18),0)</f>
        <v>0</v>
      </c>
      <c r="AI14" s="116">
        <f>IF(AB14=F16,IF(E20="F","",E16),0)</f>
        <v>0</v>
      </c>
      <c r="AJ14" s="116">
        <f>IF(AB14=F16,IF(E16="F","",E20),0)</f>
        <v>0</v>
      </c>
      <c r="AK14" s="115">
        <f>IF(AB14=F10,IF(E6="F","",E10),0)</f>
        <v>0</v>
      </c>
      <c r="AL14" s="115">
        <f>IF(AB14=F10,IF(E10="F","",E6),0)</f>
        <v>0</v>
      </c>
      <c r="AM14" s="117">
        <f t="shared" ref="AM14:AN17" si="1">SUM(AC14,AE14,AG14,AI14,AK14)</f>
        <v>0</v>
      </c>
      <c r="AN14" s="117">
        <f t="shared" si="1"/>
        <v>0</v>
      </c>
      <c r="AO14" s="113">
        <f>AM14-AN14</f>
        <v>0</v>
      </c>
      <c r="AQ14" s="135"/>
      <c r="AR14" s="118" t="str">
        <f>Z6</f>
        <v/>
      </c>
      <c r="AS14" s="119" t="str">
        <f>IF(AR14="","",(VLOOKUP(AR14,AB4:AO17,14,FALSE)))</f>
        <v/>
      </c>
      <c r="AT14" s="138"/>
    </row>
    <row r="15" spans="1:46" ht="30" customHeight="1">
      <c r="A15" s="89"/>
      <c r="B15" s="93"/>
      <c r="C15" s="93"/>
      <c r="D15" s="93"/>
      <c r="E15" s="90"/>
      <c r="F15" s="95"/>
      <c r="G15" s="91" t="s">
        <v>31</v>
      </c>
      <c r="H15" s="91"/>
      <c r="I15" s="120"/>
      <c r="J15" s="91"/>
      <c r="K15" s="91"/>
      <c r="L15" s="96">
        <v>44</v>
      </c>
      <c r="M15" s="71" t="str">
        <f>IF(IF(ISNA(VLOOKUP(L15,Inscrits!$A$2:$C$65,2,FALSE)),"",VLOOKUP(L15,Inscrits!$A$2:$C$65,2,FALSE))=0,"",IF(ISNA(VLOOKUP(L15,Inscrits!$A$2:$C$65,2,FALSE)),"",VLOOKUP(L15,Inscrits!$A$2:$C$65,2,FALSE)))</f>
        <v>Blanc 7</v>
      </c>
      <c r="N15" s="72" t="str">
        <f>IF(IF(ISNA(VLOOKUP(L15,Inscrits!$A$2:$C$65,3,FALSE)),"","("&amp;(VLOOKUP(L15,Inscrits!$A$2:$C$65,3,FALSE))&amp;")")="()","",IF(ISNA(VLOOKUP(L15,Inscrits!$A$2:$C$65,3,FALSE)),"","("&amp;(VLOOKUP(L15,Inscrits!$A$2:$C$65,3,FALSE))&amp;")"))</f>
        <v>(NC)</v>
      </c>
      <c r="O15" s="97" t="s">
        <v>49</v>
      </c>
      <c r="P15" s="98"/>
      <c r="Q15" s="91"/>
      <c r="R15" s="91"/>
      <c r="S15" s="90"/>
      <c r="T15" s="121"/>
      <c r="U15" s="122" t="s">
        <v>29</v>
      </c>
      <c r="V15" s="93"/>
      <c r="W15" s="94"/>
      <c r="Y15" s="87">
        <v>4</v>
      </c>
      <c r="Z15" s="113" t="str">
        <f>IF(B18="","",IF(B18=F16,F16,F20))</f>
        <v/>
      </c>
      <c r="AB15" s="114" t="str">
        <f>M15</f>
        <v>Blanc 7</v>
      </c>
      <c r="AC15" s="115" t="str">
        <f>IF(AB15=M15,IF(O13="F","",O15),0)</f>
        <v>F</v>
      </c>
      <c r="AD15" s="115" t="str">
        <f>IF(AB15=M15,IF(O15="F","",O13),0)</f>
        <v/>
      </c>
      <c r="AE15" s="116">
        <f>IF(AB15=Q14,IF(S18="F","",S14),0)</f>
        <v>0</v>
      </c>
      <c r="AF15" s="116">
        <f>IF(AB15=Q14,IF(S14="F","",S18),0)</f>
        <v>0</v>
      </c>
      <c r="AG15" s="115" t="str">
        <f>IF(AB15=J14,IF(I18="F","",I14),0)</f>
        <v>F</v>
      </c>
      <c r="AH15" s="115" t="str">
        <f>IF(AB15=J14,IF(I14="F","",I18),0)</f>
        <v/>
      </c>
      <c r="AI15" s="116">
        <f>IF(AB15=F16,IF(E20="F","",E16),0)</f>
        <v>0</v>
      </c>
      <c r="AJ15" s="116">
        <f>IF(AB15=F16,IF(E16="F","",E20),0)</f>
        <v>0</v>
      </c>
      <c r="AK15" s="115">
        <f>IF(AB15=F10,IF(E6="F","",E10),0)</f>
        <v>0</v>
      </c>
      <c r="AL15" s="115">
        <f>IF(AB15=F10,IF(E10="F","",E6),0)</f>
        <v>0</v>
      </c>
      <c r="AM15" s="117">
        <f t="shared" si="1"/>
        <v>0</v>
      </c>
      <c r="AN15" s="117">
        <f t="shared" si="1"/>
        <v>0</v>
      </c>
      <c r="AO15" s="113">
        <f>AM15-AN15</f>
        <v>0</v>
      </c>
      <c r="AQ15" s="135"/>
      <c r="AR15" s="123" t="str">
        <f>Z16</f>
        <v/>
      </c>
      <c r="AS15" s="124" t="str">
        <f>IF(AR15="","",(VLOOKUP(AR15,AB4:AO17,14,FALSE)))</f>
        <v/>
      </c>
      <c r="AT15" s="138"/>
    </row>
    <row r="16" spans="1:46" ht="30" customHeight="1">
      <c r="A16" s="89"/>
      <c r="B16" s="93"/>
      <c r="C16" s="93"/>
      <c r="D16" s="125"/>
      <c r="E16" s="106" t="s">
        <v>49</v>
      </c>
      <c r="F16" s="71" t="str">
        <f>IF(OR(I14="F",I14="A"),J18,IF(OR(I18="F",I18="A"),J14,IF(I14=I18,"",(IF(I14&gt;I18,J14,J18)))))</f>
        <v>Blanc 16</v>
      </c>
      <c r="G16" s="72" t="str">
        <f>IF(OR(I14="F",I14="A"),K18,IF(OR(I18="F",I18="A"),K14,IF(I14=I18,"",(IF(I14&gt;I18,K14,K18)))))</f>
        <v>(NC)</v>
      </c>
      <c r="H16" s="91"/>
      <c r="I16" s="120"/>
      <c r="J16" s="107" t="s">
        <v>107</v>
      </c>
      <c r="K16" s="108"/>
      <c r="L16" s="96"/>
      <c r="M16" s="91"/>
      <c r="N16" s="91"/>
      <c r="O16" s="90"/>
      <c r="P16" s="91"/>
      <c r="Q16" s="107" t="s">
        <v>105</v>
      </c>
      <c r="R16" s="108"/>
      <c r="S16" s="90"/>
      <c r="T16" s="126"/>
      <c r="U16" s="71" t="str">
        <f>IF(OR(S14="F",S14="A"),Q18,IF(OR(S18="F",S18="A"),Q14,IF(S14=S18,"",(IF(S14&gt;S18,Q14,Q18)))))</f>
        <v/>
      </c>
      <c r="V16" s="72" t="str">
        <f>IF(OR(S14="F",S14="A"),R18,IF(OR(S18="F",S18="A"),R14,IF(S14=S18,"",(IF(S14&gt;S18,R14,R18)))))</f>
        <v/>
      </c>
      <c r="W16" s="127" t="s">
        <v>49</v>
      </c>
      <c r="Y16" s="87">
        <v>6</v>
      </c>
      <c r="Z16" s="113" t="str">
        <f>IF(B18="","",IF(B18=F16,F20,F16))</f>
        <v/>
      </c>
      <c r="AB16" s="114" t="str">
        <f>M17</f>
        <v>Blanc 16</v>
      </c>
      <c r="AC16" s="115" t="str">
        <f>IF(AB16=M17,IF(O19="F","",O17),0)</f>
        <v>F</v>
      </c>
      <c r="AD16" s="115" t="str">
        <f>IF(AB16=M17,IF(O17="F","",O19),0)</f>
        <v/>
      </c>
      <c r="AE16" s="116">
        <f>IF(AB16=Q18,IF(S14="F","",S18),0)</f>
        <v>0</v>
      </c>
      <c r="AF16" s="116">
        <f>IF(AB16=Q18,IF(S18="F","",S14),0)</f>
        <v>0</v>
      </c>
      <c r="AG16" s="115" t="str">
        <f>IF(AB16=J18,IF(I14="F","",I18),0)</f>
        <v/>
      </c>
      <c r="AH16" s="115" t="str">
        <f>IF(AB16=J18,IF(I18="F","",I14),0)</f>
        <v>F</v>
      </c>
      <c r="AI16" s="116" t="str">
        <f>IF(AB16=F16,IF(E20="F","",E16),0)</f>
        <v>F</v>
      </c>
      <c r="AJ16" s="116" t="str">
        <f>IF(AB16=F16,IF(E16="F","",E20),0)</f>
        <v/>
      </c>
      <c r="AK16" s="115">
        <f>IF(AB16=F10,IF(E6="F","",E10),0)</f>
        <v>0</v>
      </c>
      <c r="AL16" s="115">
        <f>IF(AB16=F10,IF(E10="F","",E6),0)</f>
        <v>0</v>
      </c>
      <c r="AM16" s="117">
        <f t="shared" si="1"/>
        <v>0</v>
      </c>
      <c r="AN16" s="117">
        <f t="shared" si="1"/>
        <v>0</v>
      </c>
      <c r="AO16" s="113">
        <f>AM16-AN16</f>
        <v>0</v>
      </c>
      <c r="AQ16" s="135"/>
      <c r="AR16" s="123" t="str">
        <f>Z7</f>
        <v/>
      </c>
      <c r="AS16" s="124" t="str">
        <f>IF(AR16="","",(VLOOKUP(AR16,AB4:AO17,14,FALSE)))</f>
        <v/>
      </c>
      <c r="AT16" s="138"/>
    </row>
    <row r="17" spans="1:46" ht="30" customHeight="1">
      <c r="A17" s="89"/>
      <c r="B17" s="128"/>
      <c r="C17" s="93" t="s">
        <v>35</v>
      </c>
      <c r="D17" s="93"/>
      <c r="E17" s="120"/>
      <c r="F17" s="91"/>
      <c r="G17" s="91"/>
      <c r="H17" s="91"/>
      <c r="I17" s="120"/>
      <c r="J17" s="91"/>
      <c r="K17" s="91"/>
      <c r="L17" s="96">
        <v>53</v>
      </c>
      <c r="M17" s="71" t="str">
        <f>IF(IF(ISNA(VLOOKUP(L17,Inscrits!$A$2:$C$65,2,FALSE)),"",VLOOKUP(L17,Inscrits!$A$2:$C$65,2,FALSE))=0,"",IF(ISNA(VLOOKUP(L17,Inscrits!$A$2:$C$65,2,FALSE)),"",VLOOKUP(L17,Inscrits!$A$2:$C$65,2,FALSE)))</f>
        <v>Blanc 16</v>
      </c>
      <c r="N17" s="72" t="str">
        <f>IF(IF(ISNA(VLOOKUP(L17,Inscrits!$A$2:$C$65,3,FALSE)),"","("&amp;(VLOOKUP(L17,Inscrits!$A$2:$C$65,3,FALSE))&amp;")")="()","",IF(ISNA(VLOOKUP(L17,Inscrits!$A$2:$C$65,3,FALSE)),"","("&amp;(VLOOKUP(L17,Inscrits!$A$2:$C$65,3,FALSE))&amp;")"))</f>
        <v>(NC)</v>
      </c>
      <c r="O17" s="97" t="s">
        <v>49</v>
      </c>
      <c r="P17" s="98"/>
      <c r="Q17" s="91"/>
      <c r="R17" s="91"/>
      <c r="S17" s="90"/>
      <c r="T17" s="121"/>
      <c r="U17" s="93"/>
      <c r="V17" s="93"/>
      <c r="W17" s="94"/>
      <c r="Y17" s="87">
        <v>8</v>
      </c>
      <c r="Z17" s="113" t="str">
        <f>IF(F16="","",IF(F16=J14,J18,J14))</f>
        <v>Blanc 7</v>
      </c>
      <c r="AB17" s="114" t="str">
        <f>M19</f>
        <v>BERRAHOU SOLANGE</v>
      </c>
      <c r="AC17" s="115" t="str">
        <f>IF(AB17=M19,IF(O17="F","",O19),0)</f>
        <v/>
      </c>
      <c r="AD17" s="115" t="str">
        <f>IF(AB17=M19,IF(O19="F","",O17),0)</f>
        <v>F</v>
      </c>
      <c r="AE17" s="116">
        <f>IF(AB17=Q18,IF(S14="F","",S18),0)</f>
        <v>0</v>
      </c>
      <c r="AF17" s="116">
        <f>IF(AB17=Q18,IF(S18="F","",S14),0)</f>
        <v>0</v>
      </c>
      <c r="AG17" s="115">
        <f>IF(AB17=J18,IF(I14="F","",I18),0)</f>
        <v>0</v>
      </c>
      <c r="AH17" s="115">
        <f>IF(AB17=J18,IF(I18="F","",I14),0)</f>
        <v>0</v>
      </c>
      <c r="AI17" s="116">
        <f>IF(AB17=F16,IF(E20="F","",E16),0)</f>
        <v>0</v>
      </c>
      <c r="AJ17" s="116">
        <f>IF(AB17=F16,IF(E16="F","",E20),0)</f>
        <v>0</v>
      </c>
      <c r="AK17" s="115">
        <f>IF(AB17=F10,IF(E6="F","",E10),0)</f>
        <v>0</v>
      </c>
      <c r="AL17" s="115">
        <f>IF(AB17=F10,IF(E10="F","",E6),0)</f>
        <v>0</v>
      </c>
      <c r="AM17" s="117">
        <f t="shared" si="1"/>
        <v>0</v>
      </c>
      <c r="AN17" s="117">
        <f t="shared" si="1"/>
        <v>0</v>
      </c>
      <c r="AO17" s="113">
        <f>AM17-AN17</f>
        <v>0</v>
      </c>
      <c r="AQ17" s="135"/>
      <c r="AR17" s="123" t="str">
        <f>Z17</f>
        <v>Blanc 7</v>
      </c>
      <c r="AS17" s="124">
        <f>IF(AR17="","",(VLOOKUP(AR17,AB4:AO17,14,FALSE)))</f>
        <v>0</v>
      </c>
      <c r="AT17" s="138"/>
    </row>
    <row r="18" spans="1:46" ht="30" customHeight="1" thickBot="1">
      <c r="A18" s="129" t="s">
        <v>48</v>
      </c>
      <c r="B18" s="71" t="str">
        <f>IF(OR(E16="F",E16="A"),F20,IF(OR(E20="F",E20="A"),F16,IF(E16=E20,"",(IF(E16&gt;E20,F16,F20)))))</f>
        <v/>
      </c>
      <c r="C18" s="130" t="str">
        <f>IF(OR(E16="F",E16="A"),G20,IF(OR(E20="F",E20="A"),G16,IF(E16=E20,"",(IF(E16&gt;E20,G16,G20)))))</f>
        <v/>
      </c>
      <c r="D18" s="93"/>
      <c r="E18" s="120"/>
      <c r="F18" s="107" t="s">
        <v>109</v>
      </c>
      <c r="G18" s="108"/>
      <c r="H18" s="105"/>
      <c r="I18" s="106"/>
      <c r="J18" s="71" t="str">
        <f>IF(OR(AND(O17="F",O19="F"),AND(O17="A",O19="A")),M19,IF(OR(O17="F",O17="A"),M17,IF(OR(O19="F",O19="A"),M19,IF(O17=O19,"",(IF(O17&lt;O19,M17,M19))))))</f>
        <v>Blanc 16</v>
      </c>
      <c r="K18" s="72" t="str">
        <f>IF(OR(AND(O17="F",O19="F"),AND(O17="A",O19="A")),N19,IF(OR(O17="F",O17="A"),N17,IF(OR(O19="F",O19="A"),N19,IF(O17=O19,"",(IF(O17&lt;O19,N17,N19))))))</f>
        <v>(NC)</v>
      </c>
      <c r="L18" s="96"/>
      <c r="M18" s="107" t="s">
        <v>103</v>
      </c>
      <c r="N18" s="108"/>
      <c r="O18" s="109"/>
      <c r="P18" s="131"/>
      <c r="Q18" s="71" t="str">
        <f>IF(OR(AND(O17="F",O19="F"),AND(O17="A",O19="A")),M17,IF(OR(O17="F",O17="A"),M19,IF(OR(O19="F",O19="A"),M17,IF(O17=O19,"",(IF(O17&gt;O19,M17,M19))))))</f>
        <v>BERRAHOU SOLANGE</v>
      </c>
      <c r="R18" s="72" t="str">
        <f>IF(OR(AND(O17="F",O19="F"),AND(O17="A",O19="A")),N17,IF(OR(O17="F",O17="A"),N19,IF(OR(O19="F",O19="A"),N17,IF(O17=O19,"",(IF(O17&gt;O19,N17,N19))))))</f>
        <v>(13)</v>
      </c>
      <c r="S18" s="111"/>
      <c r="T18" s="112"/>
      <c r="U18" s="93"/>
      <c r="V18" s="93"/>
      <c r="W18" s="94"/>
      <c r="AQ18" s="139"/>
      <c r="AR18" s="140"/>
      <c r="AS18" s="140"/>
      <c r="AT18" s="141"/>
    </row>
    <row r="19" spans="1:46" ht="30" customHeight="1">
      <c r="A19" s="89"/>
      <c r="B19" s="93"/>
      <c r="C19" s="93"/>
      <c r="D19" s="93"/>
      <c r="E19" s="120"/>
      <c r="F19" s="91"/>
      <c r="G19" s="91"/>
      <c r="H19" s="91"/>
      <c r="I19" s="90"/>
      <c r="J19" s="95"/>
      <c r="K19" s="91" t="s">
        <v>28</v>
      </c>
      <c r="L19" s="96">
        <v>12</v>
      </c>
      <c r="M19" s="71" t="str">
        <f>IF(IF(ISNA(VLOOKUP(L19,Inscrits!$A$2:$C$65,2,FALSE)),"",VLOOKUP(L19,Inscrits!$A$2:$C$65,2,FALSE))=0,"",IF(ISNA(VLOOKUP(L19,Inscrits!$A$2:$C$65,2,FALSE)),"",VLOOKUP(L19,Inscrits!$A$2:$C$65,2,FALSE)))</f>
        <v>BERRAHOU SOLANGE</v>
      </c>
      <c r="N19" s="72" t="str">
        <f>IF(IF(ISNA(VLOOKUP(L19,Inscrits!$A$2:$C$65,3,FALSE)),"","("&amp;(VLOOKUP(L19,Inscrits!$A$2:$C$65,3,FALSE))&amp;")")="()","",IF(ISNA(VLOOKUP(L19,Inscrits!$A$2:$C$65,3,FALSE)),"","("&amp;(VLOOKUP(L19,Inscrits!$A$2:$C$65,3,FALSE))&amp;")"))</f>
        <v>(13)</v>
      </c>
      <c r="O19" s="97"/>
      <c r="P19" s="98"/>
      <c r="Q19" s="99" t="s">
        <v>6</v>
      </c>
      <c r="R19" s="91"/>
      <c r="S19" s="90"/>
      <c r="T19" s="93"/>
      <c r="U19" s="93"/>
      <c r="V19" s="93"/>
      <c r="W19" s="94"/>
    </row>
    <row r="20" spans="1:46" ht="30" customHeight="1">
      <c r="A20" s="89"/>
      <c r="B20" s="93"/>
      <c r="C20" s="93"/>
      <c r="D20" s="125"/>
      <c r="E20" s="106"/>
      <c r="F20" s="71" t="str">
        <f>IF(OR(S4="F",S4="A"),Q4,IF(OR(S8="F",S8="A"),Q8,IF(S4=S8,"",(IF(S4&lt;S8,Q4,Q8)))))</f>
        <v/>
      </c>
      <c r="G20" s="72" t="str">
        <f>IF(OR(S4="F",S4="A"),R4,IF(OR(S8="F",S8="A"),R8,IF(S4=S8,"",(IF(S4&lt;S8,R4,R8)))))</f>
        <v/>
      </c>
      <c r="H20" s="91"/>
      <c r="I20" s="90"/>
      <c r="J20" s="91"/>
      <c r="K20" s="91"/>
      <c r="L20" s="96"/>
      <c r="M20" s="91"/>
      <c r="N20" s="91"/>
      <c r="O20" s="90"/>
      <c r="P20" s="91"/>
      <c r="Q20" s="91"/>
      <c r="R20" s="91"/>
      <c r="S20" s="90"/>
      <c r="T20" s="93"/>
      <c r="U20" s="93"/>
      <c r="V20" s="93"/>
      <c r="W20" s="94"/>
    </row>
    <row r="21" spans="1:46" ht="30" customHeight="1">
      <c r="A21" s="89"/>
      <c r="B21" s="93"/>
      <c r="C21" s="93"/>
      <c r="D21" s="93"/>
      <c r="E21" s="90"/>
      <c r="F21" s="95"/>
      <c r="G21" s="91" t="s">
        <v>33</v>
      </c>
      <c r="H21" s="91"/>
      <c r="I21" s="90"/>
      <c r="J21" s="201" t="str">
        <f>IF(Accueil!G18=3,"","MATCHS EN 2 GAGNANTES COTE PERDANT")</f>
        <v/>
      </c>
      <c r="K21" s="201"/>
      <c r="L21" s="201"/>
      <c r="M21" s="201"/>
      <c r="N21" s="201"/>
      <c r="O21" s="201"/>
      <c r="P21" s="201"/>
      <c r="Q21" s="201"/>
      <c r="R21" s="201"/>
      <c r="S21" s="90"/>
      <c r="T21" s="93"/>
      <c r="U21" s="93"/>
      <c r="V21" s="93"/>
      <c r="W21" s="94"/>
    </row>
    <row r="22" spans="1:46" ht="30" customHeight="1" thickBot="1">
      <c r="A22" s="142"/>
      <c r="B22" s="143"/>
      <c r="C22" s="143"/>
      <c r="D22" s="143"/>
      <c r="E22" s="144"/>
      <c r="F22" s="145"/>
      <c r="G22" s="145"/>
      <c r="H22" s="145"/>
      <c r="I22" s="144"/>
      <c r="J22" s="145"/>
      <c r="K22" s="145"/>
      <c r="L22" s="146"/>
      <c r="M22" s="145"/>
      <c r="N22" s="145"/>
      <c r="O22" s="144"/>
      <c r="P22" s="145"/>
      <c r="Q22" s="145"/>
      <c r="R22" s="145"/>
      <c r="S22" s="144"/>
      <c r="T22" s="143"/>
      <c r="U22" s="143"/>
      <c r="V22" s="143"/>
      <c r="W22" s="147"/>
    </row>
    <row r="23" spans="1:46" ht="30.95" customHeight="1" thickTop="1"/>
    <row r="24" spans="1:46" ht="14.1" customHeight="1">
      <c r="M24" s="91"/>
      <c r="N24" s="91"/>
    </row>
  </sheetData>
  <sheetProtection password="C328" sheet="1" objects="1" scenarios="1"/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384" priority="1" stopIfTrue="1">
      <formula>AND(($F$6=$B$8),($F$6&lt;&gt;""))</formula>
    </cfRule>
    <cfRule type="expression" priority="2" stopIfTrue="1">
      <formula>$F$10=$B$8</formula>
    </cfRule>
    <cfRule type="expression" dxfId="383" priority="3" stopIfTrue="1">
      <formula>AND(($G$8&lt;&gt;""),($F$6&lt;&gt;""))</formula>
    </cfRule>
  </conditionalFormatting>
  <conditionalFormatting sqref="J8:K8">
    <cfRule type="expression" dxfId="382" priority="4" stopIfTrue="1">
      <formula>AND(($J$8=$F$6),($J$8&lt;&gt;""))</formula>
    </cfRule>
    <cfRule type="expression" priority="5" stopIfTrue="1">
      <formula>$J$4=$F$6</formula>
    </cfRule>
    <cfRule type="expression" dxfId="381" priority="6" stopIfTrue="1">
      <formula>AND(($K$6&lt;&gt;""),($J$8&lt;&gt;""))</formula>
    </cfRule>
  </conditionalFormatting>
  <conditionalFormatting sqref="J4:K4">
    <cfRule type="expression" dxfId="380" priority="7" stopIfTrue="1">
      <formula>AND(($J$4=$F$6),($J$4&lt;&gt;""))</formula>
    </cfRule>
    <cfRule type="expression" priority="8" stopIfTrue="1">
      <formula>$J$8=$F$6</formula>
    </cfRule>
    <cfRule type="expression" dxfId="379" priority="9" stopIfTrue="1">
      <formula>AND(($K$6&lt;&gt;""),($J$4&lt;&gt;""))</formula>
    </cfRule>
  </conditionalFormatting>
  <conditionalFormatting sqref="F10:G10">
    <cfRule type="expression" dxfId="378" priority="10" stopIfTrue="1">
      <formula>AND(($F$10=$B$8),($F$10&lt;&gt;""))</formula>
    </cfRule>
    <cfRule type="expression" priority="11" stopIfTrue="1">
      <formula>$F$6=$B$8</formula>
    </cfRule>
    <cfRule type="expression" dxfId="377" priority="12" stopIfTrue="1">
      <formula>AND(($G$8&lt;&gt;""),($F$10&lt;&gt;""))</formula>
    </cfRule>
  </conditionalFormatting>
  <conditionalFormatting sqref="F16:G16">
    <cfRule type="expression" dxfId="376" priority="13" stopIfTrue="1">
      <formula>AND(($F$16=$B$18),($F$16&lt;&gt;""))</formula>
    </cfRule>
    <cfRule type="expression" priority="14" stopIfTrue="1">
      <formula>$F$20=$B$18</formula>
    </cfRule>
    <cfRule type="expression" dxfId="375" priority="15" stopIfTrue="1">
      <formula>AND(($G$18&lt;&gt;""),($F$16&lt;&gt;""))</formula>
    </cfRule>
  </conditionalFormatting>
  <conditionalFormatting sqref="F20:G20">
    <cfRule type="expression" dxfId="374" priority="16" stopIfTrue="1">
      <formula>AND(($F$20=$B$18),($F$20&lt;&gt;""))</formula>
    </cfRule>
    <cfRule type="expression" priority="17" stopIfTrue="1">
      <formula>$F$16=$B$18</formula>
    </cfRule>
    <cfRule type="expression" dxfId="373" priority="18" stopIfTrue="1">
      <formula>AND(($G$18&lt;&gt;""),($F$20&lt;&gt;""))</formula>
    </cfRule>
  </conditionalFormatting>
  <conditionalFormatting sqref="J14:K14">
    <cfRule type="expression" dxfId="372" priority="19" stopIfTrue="1">
      <formula>AND(($J$14=$F$16),($J$14&lt;&gt;""))</formula>
    </cfRule>
    <cfRule type="expression" priority="20" stopIfTrue="1">
      <formula>$J$18=$F$16</formula>
    </cfRule>
    <cfRule type="expression" dxfId="371" priority="21" stopIfTrue="1">
      <formula>AND(($K$16&lt;&gt;""),($J$14&lt;&gt;""))</formula>
    </cfRule>
  </conditionalFormatting>
  <conditionalFormatting sqref="J18:K18">
    <cfRule type="expression" dxfId="370" priority="22" stopIfTrue="1">
      <formula>AND(($J$18=$F$16),($J$18&lt;&gt;""))</formula>
    </cfRule>
    <cfRule type="expression" priority="23" stopIfTrue="1">
      <formula>$J$14=$F$16</formula>
    </cfRule>
    <cfRule type="expression" dxfId="369" priority="24" stopIfTrue="1">
      <formula>AND(($K$16&lt;&gt;""),($J$18&lt;&gt;""))</formula>
    </cfRule>
  </conditionalFormatting>
  <conditionalFormatting sqref="Q4:R4">
    <cfRule type="expression" dxfId="368" priority="25" stopIfTrue="1">
      <formula>AND(($Q$4=$U$6),($Q$4&lt;&gt;""))</formula>
    </cfRule>
    <cfRule type="expression" priority="26" stopIfTrue="1">
      <formula>$Q$8=$U$6</formula>
    </cfRule>
    <cfRule type="expression" dxfId="367" priority="27" stopIfTrue="1">
      <formula>AND(($R$6&lt;&gt;""),($Q$4&lt;&gt;""))</formula>
    </cfRule>
  </conditionalFormatting>
  <conditionalFormatting sqref="Q8:R8">
    <cfRule type="expression" dxfId="366" priority="28" stopIfTrue="1">
      <formula>AND(($Q$8=$U$6),($Q$8&lt;&gt;""))</formula>
    </cfRule>
    <cfRule type="expression" priority="29" stopIfTrue="1">
      <formula>$Q$4=$U$6</formula>
    </cfRule>
    <cfRule type="expression" dxfId="365" priority="30" stopIfTrue="1">
      <formula>AND(($R$6&lt;&gt;""),($Q$8&lt;&gt;""))</formula>
    </cfRule>
  </conditionalFormatting>
  <conditionalFormatting sqref="Q14:R14">
    <cfRule type="expression" dxfId="364" priority="31" stopIfTrue="1">
      <formula>AND(($Q$14=$U$16),($Q$14&lt;&gt;""))</formula>
    </cfRule>
    <cfRule type="expression" priority="32" stopIfTrue="1">
      <formula>$Q$18=$U$16</formula>
    </cfRule>
    <cfRule type="expression" dxfId="363" priority="33" stopIfTrue="1">
      <formula>AND(($R$16&lt;&gt;""),($Q$14&lt;&gt;""))</formula>
    </cfRule>
  </conditionalFormatting>
  <conditionalFormatting sqref="Q18:R18">
    <cfRule type="expression" dxfId="362" priority="34" stopIfTrue="1">
      <formula>AND(($Q$18=$U$16),($Q$18&lt;&gt;""))</formula>
    </cfRule>
    <cfRule type="expression" priority="35" stopIfTrue="1">
      <formula>$Q$14=$U$16</formula>
    </cfRule>
    <cfRule type="expression" dxfId="361" priority="36" stopIfTrue="1">
      <formula>AND(($R$16&lt;&gt;""),($Q$18&lt;&gt;""))</formula>
    </cfRule>
  </conditionalFormatting>
  <conditionalFormatting sqref="M3:N3">
    <cfRule type="expression" dxfId="360" priority="37" stopIfTrue="1">
      <formula>AND(($M$3=$Q$4),($M$3&lt;&gt;""))</formula>
    </cfRule>
    <cfRule type="expression" dxfId="359" priority="38" stopIfTrue="1">
      <formula>$M$5=$Q$4</formula>
    </cfRule>
    <cfRule type="expression" dxfId="358" priority="39" stopIfTrue="1">
      <formula>AND(($N$4&lt;&gt;""),($M$3&lt;&gt;""))</formula>
    </cfRule>
  </conditionalFormatting>
  <conditionalFormatting sqref="M5:N5">
    <cfRule type="expression" dxfId="357" priority="40" stopIfTrue="1">
      <formula>AND(($M$5=$Q$4),($M$5&lt;&gt;""))</formula>
    </cfRule>
    <cfRule type="expression" priority="41" stopIfTrue="1">
      <formula>$M$3=$Q$4</formula>
    </cfRule>
    <cfRule type="expression" dxfId="356" priority="42" stopIfTrue="1">
      <formula>AND(($N$4&lt;&gt;""),($M$5&lt;&gt;""))</formula>
    </cfRule>
  </conditionalFormatting>
  <conditionalFormatting sqref="M7:N7">
    <cfRule type="expression" dxfId="355" priority="43" stopIfTrue="1">
      <formula>AND(($M$7=$Q$8),($M$7&lt;&gt;""))</formula>
    </cfRule>
    <cfRule type="expression" priority="44" stopIfTrue="1">
      <formula>$M$9=$Q$8</formula>
    </cfRule>
    <cfRule type="expression" dxfId="354" priority="45" stopIfTrue="1">
      <formula>AND(($N$8&lt;&gt;""),($M$7&lt;&gt;""))</formula>
    </cfRule>
  </conditionalFormatting>
  <conditionalFormatting sqref="M9:N9">
    <cfRule type="expression" dxfId="353" priority="46" stopIfTrue="1">
      <formula>AND(($M$9=$Q$8),($M$9&lt;&gt;""))</formula>
    </cfRule>
    <cfRule type="expression" priority="47" stopIfTrue="1">
      <formula>$M$7=$Q$8</formula>
    </cfRule>
    <cfRule type="expression" dxfId="352" priority="48" stopIfTrue="1">
      <formula>AND(($N$8&lt;&gt;""),($M$9&lt;&gt;""))</formula>
    </cfRule>
  </conditionalFormatting>
  <conditionalFormatting sqref="M13:N13">
    <cfRule type="expression" dxfId="351" priority="49" stopIfTrue="1">
      <formula>AND(($M$13=$Q$14),($M$13&lt;&gt;""))</formula>
    </cfRule>
    <cfRule type="expression" priority="50" stopIfTrue="1">
      <formula>$M$15=$Q$14</formula>
    </cfRule>
    <cfRule type="expression" dxfId="350" priority="51" stopIfTrue="1">
      <formula>AND(($N$14&lt;&gt;""),($M$13&lt;&gt;""))</formula>
    </cfRule>
  </conditionalFormatting>
  <conditionalFormatting sqref="M15:N15">
    <cfRule type="expression" dxfId="349" priority="52" stopIfTrue="1">
      <formula>AND(($M$15=$Q$14),($M$15&lt;&gt;""))</formula>
    </cfRule>
    <cfRule type="expression" priority="53" stopIfTrue="1">
      <formula>$M$13=$Q$14</formula>
    </cfRule>
    <cfRule type="expression" dxfId="348" priority="54" stopIfTrue="1">
      <formula>AND(($N$14&lt;&gt;""),($M$15&lt;&gt;""))</formula>
    </cfRule>
  </conditionalFormatting>
  <conditionalFormatting sqref="M17:N17">
    <cfRule type="expression" dxfId="347" priority="55" stopIfTrue="1">
      <formula>AND(($M$17=$Q$18),($M$17&lt;&gt;""))</formula>
    </cfRule>
    <cfRule type="expression" priority="56" stopIfTrue="1">
      <formula>$M$19=$Q$18</formula>
    </cfRule>
    <cfRule type="expression" dxfId="346" priority="57" stopIfTrue="1">
      <formula>AND(($N$18&lt;&gt;""),($M$17&lt;&gt;""))</formula>
    </cfRule>
  </conditionalFormatting>
  <conditionalFormatting sqref="M19:N19">
    <cfRule type="expression" dxfId="345" priority="58" stopIfTrue="1">
      <formula>AND(($M$19=$Q$18),($M$19&lt;&gt;""))</formula>
    </cfRule>
    <cfRule type="expression" priority="59" stopIfTrue="1">
      <formula>$M$17=$Q$18</formula>
    </cfRule>
    <cfRule type="expression" dxfId="344" priority="60" stopIfTrue="1">
      <formula>AND(($N$18&lt;&gt;""),($M$19&lt;&gt;""))</formula>
    </cfRule>
  </conditionalFormatting>
  <conditionalFormatting sqref="S14 S8 S4 S18 O19 O17 O15 O13 O9 O7 O5 O3 I4 I8 E6 E10 E16 E20 I18 I14">
    <cfRule type="cellIs" dxfId="343" priority="61" stopIfTrue="1" operator="equal">
      <formula>"F"</formula>
    </cfRule>
    <cfRule type="cellIs" dxfId="342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K6 K1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3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2007-2008
&amp;C&amp;"Book Antiqua,Italique"&amp;20Les 4 premiers de chaque Poule sont qualifiés
(Tableau de 64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AT24"/>
  <sheetViews>
    <sheetView showGridLines="0" zoomScale="75" workbookViewId="0">
      <selection activeCell="I18" sqref="I18"/>
    </sheetView>
  </sheetViews>
  <sheetFormatPr baseColWidth="10" defaultColWidth="11.42578125" defaultRowHeight="14.1" customHeight="1"/>
  <cols>
    <col min="1" max="1" width="7.42578125" style="87" customWidth="1"/>
    <col min="2" max="2" width="18.7109375" style="87" customWidth="1"/>
    <col min="3" max="3" width="5.28515625" style="87" bestFit="1" customWidth="1"/>
    <col min="4" max="4" width="3.42578125" style="87" bestFit="1" customWidth="1"/>
    <col min="5" max="5" width="3" style="148" customWidth="1"/>
    <col min="6" max="6" width="18.7109375" style="149" customWidth="1"/>
    <col min="7" max="7" width="4.7109375" style="149" customWidth="1"/>
    <col min="8" max="8" width="3.42578125" style="149" customWidth="1"/>
    <col min="9" max="9" width="3" style="148" customWidth="1"/>
    <col min="10" max="10" width="18.7109375" style="149" customWidth="1"/>
    <col min="11" max="11" width="4.7109375" style="149" customWidth="1"/>
    <col min="12" max="12" width="4.140625" style="150" customWidth="1"/>
    <col min="13" max="13" width="18.7109375" style="149" customWidth="1"/>
    <col min="14" max="14" width="4.7109375" style="149" customWidth="1"/>
    <col min="15" max="15" width="3" style="148" customWidth="1"/>
    <col min="16" max="16" width="3.42578125" style="149" customWidth="1"/>
    <col min="17" max="17" width="18.7109375" style="149" customWidth="1"/>
    <col min="18" max="18" width="4.7109375" style="149" customWidth="1"/>
    <col min="19" max="19" width="3" style="148" customWidth="1"/>
    <col min="20" max="20" width="3.42578125" style="87" customWidth="1"/>
    <col min="21" max="21" width="18.7109375" style="87" customWidth="1"/>
    <col min="22" max="22" width="5.42578125" style="87" bestFit="1" customWidth="1"/>
    <col min="23" max="23" width="7.42578125" style="87" customWidth="1"/>
    <col min="24" max="24" width="4.7109375" style="87" customWidth="1"/>
    <col min="25" max="25" width="2.28515625" style="87" hidden="1" customWidth="1"/>
    <col min="26" max="26" width="18.7109375" style="87" hidden="1" customWidth="1"/>
    <col min="27" max="27" width="3.42578125" style="87" hidden="1" customWidth="1"/>
    <col min="28" max="28" width="18.7109375" style="88" hidden="1" customWidth="1"/>
    <col min="29" max="29" width="3" style="87" hidden="1" customWidth="1"/>
    <col min="30" max="30" width="2.85546875" style="87" hidden="1" customWidth="1"/>
    <col min="31" max="31" width="3" style="87" hidden="1" customWidth="1"/>
    <col min="32" max="32" width="2.85546875" style="87" hidden="1" customWidth="1"/>
    <col min="33" max="33" width="3" style="87" hidden="1" customWidth="1"/>
    <col min="34" max="34" width="2.85546875" style="87" hidden="1" customWidth="1"/>
    <col min="35" max="35" width="3" style="87" hidden="1" customWidth="1"/>
    <col min="36" max="36" width="2.85546875" style="87" hidden="1" customWidth="1"/>
    <col min="37" max="37" width="3" style="87" hidden="1" customWidth="1"/>
    <col min="38" max="38" width="2.85546875" style="87" hidden="1" customWidth="1"/>
    <col min="39" max="39" width="3" style="87" hidden="1" customWidth="1"/>
    <col min="40" max="40" width="2.85546875" style="87" hidden="1" customWidth="1"/>
    <col min="41" max="41" width="4.7109375" style="87" hidden="1" customWidth="1"/>
    <col min="42" max="42" width="3.42578125" style="87" hidden="1" customWidth="1"/>
    <col min="43" max="43" width="3.42578125" style="87" bestFit="1" customWidth="1"/>
    <col min="44" max="44" width="18.7109375" style="87" customWidth="1"/>
    <col min="45" max="45" width="4.7109375" style="87" customWidth="1"/>
    <col min="46" max="46" width="3.42578125" style="87" bestFit="1" customWidth="1"/>
    <col min="47" max="16384" width="11.42578125" style="87"/>
  </cols>
  <sheetData>
    <row r="1" spans="1:46" ht="30" customHeight="1" thickTop="1" thickBot="1">
      <c r="A1" s="82"/>
      <c r="B1" s="83"/>
      <c r="C1" s="83"/>
      <c r="D1" s="83"/>
      <c r="E1" s="84"/>
      <c r="F1" s="85"/>
      <c r="G1" s="85"/>
      <c r="H1" s="85"/>
      <c r="I1" s="84"/>
      <c r="J1" s="204" t="s">
        <v>79</v>
      </c>
      <c r="K1" s="204"/>
      <c r="L1" s="204"/>
      <c r="M1" s="204"/>
      <c r="N1" s="204"/>
      <c r="O1" s="204"/>
      <c r="P1" s="204"/>
      <c r="Q1" s="204"/>
      <c r="R1" s="204"/>
      <c r="S1" s="84"/>
      <c r="T1" s="83"/>
      <c r="U1" s="83"/>
      <c r="V1" s="83"/>
      <c r="W1" s="86"/>
    </row>
    <row r="2" spans="1:46" ht="30" customHeight="1">
      <c r="A2" s="89"/>
      <c r="E2" s="90"/>
      <c r="F2" s="91"/>
      <c r="G2" s="91"/>
      <c r="H2" s="91"/>
      <c r="I2" s="90"/>
      <c r="J2" s="92"/>
      <c r="K2" s="92"/>
      <c r="L2" s="92"/>
      <c r="M2" s="92"/>
      <c r="N2" s="92"/>
      <c r="O2" s="92"/>
      <c r="P2" s="92"/>
      <c r="Q2" s="92"/>
      <c r="R2" s="92"/>
      <c r="S2" s="90"/>
      <c r="T2" s="93"/>
      <c r="U2" s="93"/>
      <c r="V2" s="93"/>
      <c r="W2" s="94"/>
      <c r="AQ2" s="205" t="s">
        <v>36</v>
      </c>
      <c r="AR2" s="206"/>
      <c r="AS2" s="206"/>
      <c r="AT2" s="207"/>
    </row>
    <row r="3" spans="1:46" ht="30" customHeight="1" thickBot="1">
      <c r="A3" s="89"/>
      <c r="E3" s="90"/>
      <c r="F3" s="91"/>
      <c r="G3" s="91"/>
      <c r="H3" s="91"/>
      <c r="I3" s="90"/>
      <c r="J3" s="95"/>
      <c r="K3" s="91" t="s">
        <v>9</v>
      </c>
      <c r="L3" s="96">
        <v>13</v>
      </c>
      <c r="M3" s="71" t="str">
        <f>IF(IF(ISNA(VLOOKUP(L3,Inscrits!$A$2:$C$65,2,FALSE)),"",VLOOKUP(L3,Inscrits!$A$2:$C$65,2,FALSE))=0,"",IF(ISNA(VLOOKUP(L3,Inscrits!$A$2:$C$65,2,FALSE)),"",VLOOKUP(L3,Inscrits!$A$2:$C$65,2,FALSE)))</f>
        <v>ADON MARC OLIVIER</v>
      </c>
      <c r="N3" s="72" t="str">
        <f>IF(IF(ISNA(VLOOKUP(L3,Inscrits!$A$2:$C$65,3,FALSE)),"","("&amp;(VLOOKUP(L3,Inscrits!$A$2:$C$65,3,FALSE))&amp;")")="()","",IF(ISNA(VLOOKUP(L3,Inscrits!$A$2:$C$65,3,FALSE)),"","("&amp;(VLOOKUP(L3,Inscrits!$A$2:$C$65,3,FALSE))&amp;")"))</f>
        <v>(14)</v>
      </c>
      <c r="O3" s="97"/>
      <c r="P3" s="98"/>
      <c r="Q3" s="99" t="s">
        <v>1</v>
      </c>
      <c r="R3" s="91"/>
      <c r="S3" s="90"/>
      <c r="T3" s="93"/>
      <c r="U3" s="93"/>
      <c r="V3" s="93"/>
      <c r="W3" s="94"/>
      <c r="AC3" s="100" t="s">
        <v>2</v>
      </c>
      <c r="AD3" s="100" t="s">
        <v>3</v>
      </c>
      <c r="AE3" s="100" t="s">
        <v>2</v>
      </c>
      <c r="AF3" s="100" t="s">
        <v>3</v>
      </c>
      <c r="AG3" s="100" t="s">
        <v>2</v>
      </c>
      <c r="AH3" s="100" t="s">
        <v>3</v>
      </c>
      <c r="AI3" s="100" t="s">
        <v>2</v>
      </c>
      <c r="AJ3" s="100" t="s">
        <v>3</v>
      </c>
      <c r="AK3" s="100" t="s">
        <v>2</v>
      </c>
      <c r="AL3" s="100" t="s">
        <v>3</v>
      </c>
      <c r="AM3" s="100" t="s">
        <v>2</v>
      </c>
      <c r="AN3" s="100" t="s">
        <v>3</v>
      </c>
      <c r="AO3" s="100" t="s">
        <v>4</v>
      </c>
      <c r="AQ3" s="101"/>
      <c r="AR3" s="102" t="s">
        <v>5</v>
      </c>
      <c r="AS3" s="103" t="s">
        <v>4</v>
      </c>
      <c r="AT3" s="104"/>
    </row>
    <row r="4" spans="1:46" ht="30" customHeight="1" thickTop="1">
      <c r="A4" s="89"/>
      <c r="E4" s="90"/>
      <c r="F4" s="91"/>
      <c r="G4" s="91"/>
      <c r="H4" s="105"/>
      <c r="I4" s="106" t="s">
        <v>49</v>
      </c>
      <c r="J4" s="71" t="str">
        <f>IF(OR(AND(O3="F",O5="F"),AND(O3="A",O5="A")),M5,IF(OR(O3="F",O3="A"),M3,IF(OR(O5="F",O5="A"),M5,IF(O3=O5,"",(IF(O3&lt;O5,M3,M5))))))</f>
        <v>Blanc 15</v>
      </c>
      <c r="K4" s="72" t="str">
        <f>IF(OR(AND(O3="F",O5="F"),AND(O3="A",O5="A")),N5,IF(OR(O3="F",O3="A"),N3,IF(OR(O5="F",O5="A"),N5,IF(O3=O5,"",(IF(O3&lt;O5,N3,N5))))))</f>
        <v>(NC)</v>
      </c>
      <c r="L4" s="96"/>
      <c r="M4" s="107" t="s">
        <v>100</v>
      </c>
      <c r="N4" s="108"/>
      <c r="O4" s="109"/>
      <c r="P4" s="110"/>
      <c r="Q4" s="71" t="str">
        <f>IF(OR(AND(O3="F",O5="F"),AND(O3="A",O5="A")),M3,IF(OR(O3="F",O3="A"),M5,IF(OR(O5="F",O5="A"),M3,IF(O3=O5,"",(IF(O3&gt;O5,M3,M5))))))</f>
        <v>ADON MARC OLIVIER</v>
      </c>
      <c r="R4" s="72" t="str">
        <f>IF(OR(AND(O3="F",O5="F"),AND(O3="A",O5="A")),N3,IF(OR(O3="F",O3="A"),N5,IF(OR(O5="F",O5="A"),N3,IF(O3=O5,"",(IF(O3&gt;O5,N3,N5))))))</f>
        <v>(14)</v>
      </c>
      <c r="S4" s="111"/>
      <c r="T4" s="112"/>
      <c r="U4" s="93"/>
      <c r="V4" s="93"/>
      <c r="W4" s="94"/>
      <c r="Y4" s="87">
        <v>1</v>
      </c>
      <c r="Z4" s="113" t="str">
        <f>IF(U6="","",IF(U6=Q4,Q4,Q8))</f>
        <v/>
      </c>
      <c r="AB4" s="114" t="str">
        <f>M3</f>
        <v>ADON MARC OLIVIER</v>
      </c>
      <c r="AC4" s="115" t="str">
        <f>IF(AB4=M3,IF(O5="F","",O3),0)</f>
        <v/>
      </c>
      <c r="AD4" s="115" t="str">
        <f>IF(AB4=M3,IF(O3="F","",O5),0)</f>
        <v>F</v>
      </c>
      <c r="AE4" s="116">
        <f>IF(AB4=Q4,IF(S8="F","",S4),0)</f>
        <v>0</v>
      </c>
      <c r="AF4" s="116">
        <f>IF(AB4=Q4,IF(S4="F","",S8),0)</f>
        <v>0</v>
      </c>
      <c r="AG4" s="115">
        <f>IF(AB4=J4,IF(I8="F","",I4),0)</f>
        <v>0</v>
      </c>
      <c r="AH4" s="115">
        <f>IF(AB4=J4,IF(I4="F","",I8),0)</f>
        <v>0</v>
      </c>
      <c r="AI4" s="116">
        <f>IF(AB4=F6,IF(E10="F","",E6),0)</f>
        <v>0</v>
      </c>
      <c r="AJ4" s="116">
        <f>IF(AB4=F6,IF(E6="F","",E10),0)</f>
        <v>0</v>
      </c>
      <c r="AK4" s="115">
        <f>IF(AB4=F20,IF(E16="F","",E20),0)</f>
        <v>0</v>
      </c>
      <c r="AL4" s="115">
        <f>IF(AB4=F20,IF(E20="F","",E16),0)</f>
        <v>0</v>
      </c>
      <c r="AM4" s="117">
        <f t="shared" ref="AM4:AN7" si="0">SUM(AC4,AE4,AG4,AI4,AK4)</f>
        <v>0</v>
      </c>
      <c r="AN4" s="117">
        <f t="shared" si="0"/>
        <v>0</v>
      </c>
      <c r="AO4" s="113">
        <f>AM4-AN4</f>
        <v>0</v>
      </c>
      <c r="AQ4" s="101"/>
      <c r="AR4" s="118" t="str">
        <f>Z4</f>
        <v/>
      </c>
      <c r="AS4" s="119" t="str">
        <f>IF(AR4="","",(VLOOKUP(AR4,AB4:AO17,14,FALSE)))</f>
        <v/>
      </c>
      <c r="AT4" s="104"/>
    </row>
    <row r="5" spans="1:46" ht="30" customHeight="1">
      <c r="A5" s="89"/>
      <c r="B5" s="93"/>
      <c r="C5" s="93"/>
      <c r="D5" s="93"/>
      <c r="E5" s="90"/>
      <c r="F5" s="95"/>
      <c r="G5" s="91" t="s">
        <v>30</v>
      </c>
      <c r="H5" s="91"/>
      <c r="I5" s="120"/>
      <c r="J5" s="91"/>
      <c r="K5" s="91"/>
      <c r="L5" s="96">
        <v>52</v>
      </c>
      <c r="M5" s="71" t="str">
        <f>IF(IF(ISNA(VLOOKUP(L5,Inscrits!$A$2:$C$65,2,FALSE)),"",VLOOKUP(L5,Inscrits!$A$2:$C$65,2,FALSE))=0,"",IF(ISNA(VLOOKUP(L5,Inscrits!$A$2:$C$65,2,FALSE)),"",VLOOKUP(L5,Inscrits!$A$2:$C$65,2,FALSE)))</f>
        <v>Blanc 15</v>
      </c>
      <c r="N5" s="72" t="str">
        <f>IF(IF(ISNA(VLOOKUP(L5,Inscrits!$A$2:$C$65,3,FALSE)),"","("&amp;(VLOOKUP(L5,Inscrits!$A$2:$C$65,3,FALSE))&amp;")")="()","",IF(ISNA(VLOOKUP(L5,Inscrits!$A$2:$C$65,3,FALSE)),"","("&amp;(VLOOKUP(L5,Inscrits!$A$2:$C$65,3,FALSE))&amp;")"))</f>
        <v>(NC)</v>
      </c>
      <c r="O5" s="97" t="s">
        <v>49</v>
      </c>
      <c r="P5" s="98"/>
      <c r="Q5" s="91"/>
      <c r="R5" s="91"/>
      <c r="S5" s="90"/>
      <c r="T5" s="121"/>
      <c r="U5" s="122" t="s">
        <v>8</v>
      </c>
      <c r="V5" s="93"/>
      <c r="W5" s="94"/>
      <c r="Y5" s="87">
        <v>3</v>
      </c>
      <c r="Z5" s="113" t="str">
        <f>IF(B8="","",IF(B8=F6,F6,F10))</f>
        <v/>
      </c>
      <c r="AB5" s="114" t="str">
        <f>M5</f>
        <v>Blanc 15</v>
      </c>
      <c r="AC5" s="115" t="str">
        <f>IF(AB5=M5,IF(O3="F","",O5),0)</f>
        <v>F</v>
      </c>
      <c r="AD5" s="115" t="str">
        <f>IF(AB5=M5,IF(O5="F","",O3),0)</f>
        <v/>
      </c>
      <c r="AE5" s="116">
        <f>IF(AB5=Q4,IF(S8="F","",S4),0)</f>
        <v>0</v>
      </c>
      <c r="AF5" s="116">
        <f>IF(AB5=Q4,IF(S4="F","",S8),0)</f>
        <v>0</v>
      </c>
      <c r="AG5" s="115" t="str">
        <f>IF(AB5=J4,IF(I8="F","",I4),0)</f>
        <v>F</v>
      </c>
      <c r="AH5" s="115" t="str">
        <f>IF(AB5=J4,IF(I4="F","",I8),0)</f>
        <v/>
      </c>
      <c r="AI5" s="116">
        <f>IF(AB5=F6,IF(E10="F","",E6),0)</f>
        <v>0</v>
      </c>
      <c r="AJ5" s="116">
        <f>IF(AB5=F6,IF(E6="F","",E10),0)</f>
        <v>0</v>
      </c>
      <c r="AK5" s="115">
        <f>IF(AB5=F20,IF(E16="F","",E20),0)</f>
        <v>0</v>
      </c>
      <c r="AL5" s="115">
        <f>IF(AB5=F20,IF(E20="F","",E16),0)</f>
        <v>0</v>
      </c>
      <c r="AM5" s="117">
        <f t="shared" si="0"/>
        <v>0</v>
      </c>
      <c r="AN5" s="117">
        <f t="shared" si="0"/>
        <v>0</v>
      </c>
      <c r="AO5" s="113">
        <f>AM5-AN5</f>
        <v>0</v>
      </c>
      <c r="AQ5" s="101"/>
      <c r="AR5" s="123" t="str">
        <f>Z14</f>
        <v/>
      </c>
      <c r="AS5" s="124" t="str">
        <f>IF(AR5="","",(VLOOKUP(AR5,AB4:AO17,14,FALSE)))</f>
        <v/>
      </c>
      <c r="AT5" s="104"/>
    </row>
    <row r="6" spans="1:46" ht="30" customHeight="1">
      <c r="A6" s="89"/>
      <c r="B6" s="93"/>
      <c r="C6" s="93"/>
      <c r="D6" s="125"/>
      <c r="E6" s="106" t="s">
        <v>49</v>
      </c>
      <c r="F6" s="71" t="str">
        <f>IF(OR(I4="F",I4="A"),J8,IF(OR(I8="F",I8="A"),J4,IF(I4=I8,"",(IF(I4&gt;I8,J4,J8)))))</f>
        <v>Blanc 8</v>
      </c>
      <c r="G6" s="72" t="str">
        <f>IF(OR(I4="F",I4="A"),K8,IF(OR(I8="F",I8="A"),K4,IF(I4=I8,"",(IF(I4&gt;I8,K4,K8)))))</f>
        <v>(NC)</v>
      </c>
      <c r="H6" s="91"/>
      <c r="I6" s="120"/>
      <c r="J6" s="107" t="s">
        <v>106</v>
      </c>
      <c r="K6" s="108"/>
      <c r="L6" s="96"/>
      <c r="M6" s="91"/>
      <c r="N6" s="91"/>
      <c r="O6" s="90"/>
      <c r="P6" s="91"/>
      <c r="Q6" s="107" t="s">
        <v>104</v>
      </c>
      <c r="R6" s="108"/>
      <c r="S6" s="90"/>
      <c r="T6" s="126"/>
      <c r="U6" s="71" t="str">
        <f>IF(OR(S4="F",S4="A"),Q8,IF(OR(S8="F",S8="A"),Q4,IF(S4=S8,"",(IF(S4&gt;S8,Q4,Q8)))))</f>
        <v/>
      </c>
      <c r="V6" s="72" t="str">
        <f>IF(OR(S4="F",S4="A"),R8,IF(OR(S8="F",S8="A"),R4,IF(S4=S8,"",(IF(S4&gt;S8,R4,R8)))))</f>
        <v/>
      </c>
      <c r="W6" s="127" t="s">
        <v>2</v>
      </c>
      <c r="Y6" s="87">
        <v>5</v>
      </c>
      <c r="Z6" s="113" t="str">
        <f>IF(B8="","",IF(B8=F6,F10,F6))</f>
        <v/>
      </c>
      <c r="AB6" s="114" t="str">
        <f>M7</f>
        <v>Blanc 8</v>
      </c>
      <c r="AC6" s="115" t="str">
        <f>IF(AB6=M7,IF(O9="F","",O7),0)</f>
        <v>F</v>
      </c>
      <c r="AD6" s="115" t="str">
        <f>IF(AB6=M7,IF(O7="F","",O9),0)</f>
        <v/>
      </c>
      <c r="AE6" s="116">
        <f>IF(AB6=Q8,IF(S4="F","",S8),0)</f>
        <v>0</v>
      </c>
      <c r="AF6" s="116">
        <f>IF(AB6=Q8,IF(S8="F","",S4),0)</f>
        <v>0</v>
      </c>
      <c r="AG6" s="115" t="str">
        <f>IF(AB6=J8,IF(I4="F","",I8),0)</f>
        <v/>
      </c>
      <c r="AH6" s="115" t="str">
        <f>IF(AB6=J8,IF(I8="F","",I4),0)</f>
        <v>F</v>
      </c>
      <c r="AI6" s="116" t="str">
        <f>IF(AB6=F6,IF(E10="F","",E6),0)</f>
        <v>F</v>
      </c>
      <c r="AJ6" s="116" t="str">
        <f>IF(AB6=F6,IF(E6="F","",E10),0)</f>
        <v/>
      </c>
      <c r="AK6" s="115">
        <f>IF(AB6=F20,IF(E16="F","",E20),0)</f>
        <v>0</v>
      </c>
      <c r="AL6" s="115">
        <f>IF(AB6=F20,IF(E20="F","",E16),0)</f>
        <v>0</v>
      </c>
      <c r="AM6" s="117">
        <f t="shared" si="0"/>
        <v>0</v>
      </c>
      <c r="AN6" s="117">
        <f t="shared" si="0"/>
        <v>0</v>
      </c>
      <c r="AO6" s="113">
        <f>AM6-AN6</f>
        <v>0</v>
      </c>
      <c r="AQ6" s="101"/>
      <c r="AR6" s="123" t="str">
        <f>Z5</f>
        <v/>
      </c>
      <c r="AS6" s="124" t="str">
        <f>IF(AR6="","",(VLOOKUP(AR6,AB4:AO17,14,FALSE)))</f>
        <v/>
      </c>
      <c r="AT6" s="104"/>
    </row>
    <row r="7" spans="1:46" ht="30" customHeight="1">
      <c r="A7" s="89"/>
      <c r="B7" s="128"/>
      <c r="C7" s="93" t="s">
        <v>34</v>
      </c>
      <c r="D7" s="93"/>
      <c r="E7" s="120"/>
      <c r="F7" s="91"/>
      <c r="G7" s="91"/>
      <c r="H7" s="91"/>
      <c r="I7" s="120"/>
      <c r="J7" s="91"/>
      <c r="K7" s="91"/>
      <c r="L7" s="96">
        <v>45</v>
      </c>
      <c r="M7" s="71" t="str">
        <f>IF(IF(ISNA(VLOOKUP(L7,Inscrits!$A$2:$C$65,2,FALSE)),"",VLOOKUP(L7,Inscrits!$A$2:$C$65,2,FALSE))=0,"",IF(ISNA(VLOOKUP(L7,Inscrits!$A$2:$C$65,2,FALSE)),"",VLOOKUP(L7,Inscrits!$A$2:$C$65,2,FALSE)))</f>
        <v>Blanc 8</v>
      </c>
      <c r="N7" s="72" t="str">
        <f>IF(IF(ISNA(VLOOKUP(L7,Inscrits!$A$2:$C$65,3,FALSE)),"","("&amp;(VLOOKUP(L7,Inscrits!$A$2:$C$65,3,FALSE))&amp;")")="()","",IF(ISNA(VLOOKUP(L7,Inscrits!$A$2:$C$65,3,FALSE)),"","("&amp;(VLOOKUP(L7,Inscrits!$A$2:$C$65,3,FALSE))&amp;")"))</f>
        <v>(NC)</v>
      </c>
      <c r="O7" s="97" t="s">
        <v>49</v>
      </c>
      <c r="P7" s="98"/>
      <c r="Q7" s="91"/>
      <c r="R7" s="91"/>
      <c r="S7" s="90"/>
      <c r="T7" s="121"/>
      <c r="U7" s="93"/>
      <c r="V7" s="93"/>
      <c r="W7" s="94"/>
      <c r="Y7" s="87">
        <v>7</v>
      </c>
      <c r="Z7" s="113" t="str">
        <f>IF(F6="","",IF(F6=J4,J8,J4))</f>
        <v>Blanc 15</v>
      </c>
      <c r="AB7" s="114" t="str">
        <f>M9</f>
        <v>GOSSUIN JUSTINE</v>
      </c>
      <c r="AC7" s="115" t="str">
        <f>IF(AB7=M9,IF(O7="F","",O9),0)</f>
        <v/>
      </c>
      <c r="AD7" s="115" t="str">
        <f>IF(AB7=M9,IF(O9="F","",O7),0)</f>
        <v>F</v>
      </c>
      <c r="AE7" s="116">
        <f>IF(AB7=Q8,IF(S4="F","",S8),0)</f>
        <v>0</v>
      </c>
      <c r="AF7" s="116">
        <f>IF(AB7=Q8,IF(S8="F","",S4),0)</f>
        <v>0</v>
      </c>
      <c r="AG7" s="115">
        <f>IF(AB7=J8,IF(I4="F","",I8),0)</f>
        <v>0</v>
      </c>
      <c r="AH7" s="115">
        <f>IF(AB7=J8,IF(I8="F","",I4),0)</f>
        <v>0</v>
      </c>
      <c r="AI7" s="116">
        <f>IF(AB7=F6,IF(E10="F","",E6),0)</f>
        <v>0</v>
      </c>
      <c r="AJ7" s="116">
        <f>IF(AB7=F6,IF(E6="F","",E10),0)</f>
        <v>0</v>
      </c>
      <c r="AK7" s="115">
        <f>IF(AB7=F20,IF(E16="F","",E20),0)</f>
        <v>0</v>
      </c>
      <c r="AL7" s="115">
        <f>IF(AB7=F20,IF(E20="F","",E16),0)</f>
        <v>0</v>
      </c>
      <c r="AM7" s="117">
        <f t="shared" si="0"/>
        <v>0</v>
      </c>
      <c r="AN7" s="117">
        <f t="shared" si="0"/>
        <v>0</v>
      </c>
      <c r="AO7" s="113">
        <f>AM7-AN7</f>
        <v>0</v>
      </c>
      <c r="AQ7" s="101"/>
      <c r="AR7" s="123" t="str">
        <f>Z15</f>
        <v/>
      </c>
      <c r="AS7" s="124" t="str">
        <f>IF(AR7="","",(VLOOKUP(AR7,AB4:AO17,14,FALSE)))</f>
        <v/>
      </c>
      <c r="AT7" s="104"/>
    </row>
    <row r="8" spans="1:46" ht="30" customHeight="1" thickBot="1">
      <c r="A8" s="129" t="s">
        <v>65</v>
      </c>
      <c r="B8" s="71" t="str">
        <f>IF(OR(E6="F",E6="A"),F10,IF(OR(E10="F",E10="A"),F6,IF(E6=E10,"",(IF(E6&gt;E10,F6,F10)))))</f>
        <v/>
      </c>
      <c r="C8" s="130" t="str">
        <f>IF(OR(E6="F",E6="A"),G10,IF(OR(E10="F",E10="A"),G6,IF(E6=E10,"",(IF(E6&gt;E10,G6,G10)))))</f>
        <v/>
      </c>
      <c r="D8" s="93"/>
      <c r="E8" s="120"/>
      <c r="F8" s="107" t="s">
        <v>108</v>
      </c>
      <c r="G8" s="108"/>
      <c r="H8" s="105"/>
      <c r="I8" s="106"/>
      <c r="J8" s="71" t="str">
        <f>IF(OR(AND(O7="F",O9="F"),AND(O7="A",O9="A")),M9,IF(OR(O7="F",O7="A"),M7,IF(OR(O9="F",O9="A"),M9,IF(O7=O9,"",(IF(O7&lt;O9,M7,M9))))))</f>
        <v>Blanc 8</v>
      </c>
      <c r="K8" s="72" t="str">
        <f>IF(OR(AND(O7="F",O9="F"),AND(O7="A",O9="A")),N9,IF(OR(O7="F",O7="A"),N7,IF(OR(O9="F",O9="A"),N9,IF(O7=O9,"",(IF(O7&lt;O9,N7,N9))))))</f>
        <v>(NC)</v>
      </c>
      <c r="L8" s="96"/>
      <c r="M8" s="107" t="s">
        <v>101</v>
      </c>
      <c r="N8" s="108"/>
      <c r="O8" s="109"/>
      <c r="P8" s="131"/>
      <c r="Q8" s="71" t="str">
        <f>IF(OR(AND(O7="F",O9="F"),AND(O7="A",O9="A")),M7,IF(OR(O7="F",O7="A"),M9,IF(OR(O9="F",O9="A"),M7,IF(O7=O9,"",(IF(O7&gt;O9,M7,M9))))))</f>
        <v>GOSSUIN JUSTINE</v>
      </c>
      <c r="R8" s="72" t="str">
        <f>IF(OR(AND(O7="F",O9="F"),AND(O7="A",O9="A")),N7,IF(OR(O7="F",O7="A"),N9,IF(OR(O9="F",O9="A"),N7,IF(O7=O9,"",(IF(O7&gt;O9,N7,N9))))))</f>
        <v>(22)</v>
      </c>
      <c r="S8" s="111"/>
      <c r="T8" s="112"/>
      <c r="U8" s="93"/>
      <c r="V8" s="93"/>
      <c r="W8" s="94"/>
      <c r="AQ8" s="132"/>
      <c r="AR8" s="133"/>
      <c r="AS8" s="133"/>
      <c r="AT8" s="134"/>
    </row>
    <row r="9" spans="1:46" ht="30" customHeight="1">
      <c r="A9" s="89"/>
      <c r="B9" s="93"/>
      <c r="C9" s="93"/>
      <c r="D9" s="93"/>
      <c r="E9" s="120"/>
      <c r="F9" s="91"/>
      <c r="G9" s="91"/>
      <c r="H9" s="91"/>
      <c r="I9" s="90"/>
      <c r="J9" s="95"/>
      <c r="K9" s="91" t="s">
        <v>9</v>
      </c>
      <c r="L9" s="96">
        <v>20</v>
      </c>
      <c r="M9" s="71" t="str">
        <f>IF(IF(ISNA(VLOOKUP(L9,Inscrits!$A$2:$C$65,2,FALSE)),"",VLOOKUP(L9,Inscrits!$A$2:$C$65,2,FALSE))=0,"",IF(ISNA(VLOOKUP(L9,Inscrits!$A$2:$C$65,2,FALSE)),"",VLOOKUP(L9,Inscrits!$A$2:$C$65,2,FALSE)))</f>
        <v>GOSSUIN JUSTINE</v>
      </c>
      <c r="N9" s="72" t="str">
        <f>IF(IF(ISNA(VLOOKUP(L9,Inscrits!$A$2:$C$65,3,FALSE)),"","("&amp;(VLOOKUP(L9,Inscrits!$A$2:$C$65,3,FALSE))&amp;")")="()","",IF(ISNA(VLOOKUP(L9,Inscrits!$A$2:$C$65,3,FALSE)),"","("&amp;(VLOOKUP(L9,Inscrits!$A$2:$C$65,3,FALSE))&amp;")"))</f>
        <v>(22)</v>
      </c>
      <c r="O9" s="97"/>
      <c r="P9" s="98"/>
      <c r="Q9" s="99" t="s">
        <v>10</v>
      </c>
      <c r="R9" s="91"/>
      <c r="S9" s="90"/>
      <c r="T9" s="93"/>
      <c r="U9" s="93"/>
      <c r="V9" s="93"/>
      <c r="W9" s="94"/>
    </row>
    <row r="10" spans="1:46" ht="30" customHeight="1">
      <c r="A10" s="89"/>
      <c r="B10" s="93"/>
      <c r="C10" s="93"/>
      <c r="D10" s="125"/>
      <c r="E10" s="106"/>
      <c r="F10" s="71" t="str">
        <f>IF(OR(S14="F",S14="A"),Q14,IF(OR(S18="F",S18="A"),Q18,IF(S14=S18,"",(IF(S14&lt;S18,Q14,Q18)))))</f>
        <v/>
      </c>
      <c r="G10" s="72" t="str">
        <f>IF(OR(S14="F",S14="A"),R14,IF(OR(S18="F",S18="A"),R18,IF(S14=S18,"",(IF(S14&lt;S18,R14,R18)))))</f>
        <v/>
      </c>
      <c r="H10" s="91"/>
      <c r="I10" s="90"/>
      <c r="J10" s="91"/>
      <c r="K10" s="91"/>
      <c r="L10" s="96"/>
      <c r="M10" s="91"/>
      <c r="N10" s="91"/>
      <c r="O10" s="90"/>
      <c r="P10" s="91"/>
      <c r="Q10" s="91"/>
      <c r="R10" s="91"/>
      <c r="S10" s="90"/>
      <c r="T10" s="93"/>
      <c r="W10" s="94"/>
    </row>
    <row r="11" spans="1:46" ht="30" customHeight="1" thickBot="1">
      <c r="A11" s="89"/>
      <c r="B11" s="93"/>
      <c r="C11" s="93"/>
      <c r="D11" s="93"/>
      <c r="E11" s="90"/>
      <c r="F11" s="95"/>
      <c r="G11" s="91" t="s">
        <v>32</v>
      </c>
      <c r="H11" s="91"/>
      <c r="I11" s="90"/>
      <c r="J11" s="91"/>
      <c r="K11" s="91"/>
      <c r="L11" s="96"/>
      <c r="M11" s="91"/>
      <c r="N11" s="91"/>
      <c r="O11" s="90"/>
      <c r="P11" s="91"/>
      <c r="Q11" s="91"/>
      <c r="R11" s="91"/>
      <c r="S11" s="90"/>
      <c r="T11" s="93"/>
      <c r="U11" s="202" t="s">
        <v>36</v>
      </c>
      <c r="V11" s="203"/>
      <c r="W11" s="94"/>
    </row>
    <row r="12" spans="1:46" ht="30" customHeight="1">
      <c r="A12" s="89"/>
      <c r="E12" s="90"/>
      <c r="F12" s="91"/>
      <c r="G12" s="91"/>
      <c r="H12" s="91"/>
      <c r="I12" s="90"/>
      <c r="J12" s="91"/>
      <c r="K12" s="91"/>
      <c r="L12" s="96"/>
      <c r="M12" s="91"/>
      <c r="N12" s="91"/>
      <c r="O12" s="90"/>
      <c r="P12" s="91"/>
      <c r="Q12" s="91"/>
      <c r="R12" s="91"/>
      <c r="S12" s="90"/>
      <c r="T12" s="93"/>
      <c r="U12" s="93"/>
      <c r="V12" s="93"/>
      <c r="W12" s="94"/>
      <c r="AQ12" s="205" t="s">
        <v>37</v>
      </c>
      <c r="AR12" s="206"/>
      <c r="AS12" s="206"/>
      <c r="AT12" s="207"/>
    </row>
    <row r="13" spans="1:46" ht="30" customHeight="1" thickBot="1">
      <c r="A13" s="89"/>
      <c r="B13" s="202" t="s">
        <v>36</v>
      </c>
      <c r="C13" s="203"/>
      <c r="E13" s="90"/>
      <c r="F13" s="91"/>
      <c r="G13" s="91"/>
      <c r="H13" s="91"/>
      <c r="I13" s="90"/>
      <c r="J13" s="95"/>
      <c r="K13" s="95" t="s">
        <v>11</v>
      </c>
      <c r="L13" s="96">
        <v>29</v>
      </c>
      <c r="M13" s="71" t="str">
        <f>IF(IF(ISNA(VLOOKUP(L13,Inscrits!$A$2:$C$65,2,FALSE)),"",VLOOKUP(L13,Inscrits!$A$2:$C$65,2,FALSE))=0,"",IF(ISNA(VLOOKUP(L13,Inscrits!$A$2:$C$65,2,FALSE)),"",VLOOKUP(L13,Inscrits!$A$2:$C$65,2,FALSE)))</f>
        <v>BESSON JEROME</v>
      </c>
      <c r="N13" s="72" t="str">
        <f>IF(IF(ISNA(VLOOKUP(L13,Inscrits!$A$2:$C$65,3,FALSE)),"","("&amp;(VLOOKUP(L13,Inscrits!$A$2:$C$65,3,FALSE))&amp;")")="()","",IF(ISNA(VLOOKUP(L13,Inscrits!$A$2:$C$65,3,FALSE)),"","("&amp;(VLOOKUP(L13,Inscrits!$A$2:$C$65,3,FALSE))&amp;")"))</f>
        <v>(32)</v>
      </c>
      <c r="O13" s="97"/>
      <c r="P13" s="98"/>
      <c r="Q13" s="99" t="s">
        <v>7</v>
      </c>
      <c r="R13" s="91"/>
      <c r="S13" s="90"/>
      <c r="T13" s="93"/>
      <c r="U13" s="93"/>
      <c r="V13" s="93"/>
      <c r="W13" s="94"/>
      <c r="AC13" s="100" t="s">
        <v>2</v>
      </c>
      <c r="AD13" s="100" t="s">
        <v>3</v>
      </c>
      <c r="AE13" s="100" t="s">
        <v>2</v>
      </c>
      <c r="AF13" s="100" t="s">
        <v>3</v>
      </c>
      <c r="AG13" s="100" t="s">
        <v>2</v>
      </c>
      <c r="AH13" s="100" t="s">
        <v>3</v>
      </c>
      <c r="AI13" s="100" t="s">
        <v>2</v>
      </c>
      <c r="AJ13" s="100" t="s">
        <v>3</v>
      </c>
      <c r="AK13" s="100" t="s">
        <v>2</v>
      </c>
      <c r="AL13" s="100" t="s">
        <v>3</v>
      </c>
      <c r="AM13" s="100" t="s">
        <v>2</v>
      </c>
      <c r="AN13" s="100" t="s">
        <v>3</v>
      </c>
      <c r="AO13" s="100" t="s">
        <v>4</v>
      </c>
      <c r="AQ13" s="135"/>
      <c r="AR13" s="136" t="s">
        <v>5</v>
      </c>
      <c r="AS13" s="137" t="s">
        <v>4</v>
      </c>
      <c r="AT13" s="138"/>
    </row>
    <row r="14" spans="1:46" ht="30" customHeight="1" thickTop="1">
      <c r="A14" s="89"/>
      <c r="E14" s="90"/>
      <c r="F14" s="91"/>
      <c r="G14" s="91"/>
      <c r="H14" s="105"/>
      <c r="I14" s="106"/>
      <c r="J14" s="71" t="str">
        <f>IF(OR(AND(O13="F",O15="F"),AND(O13="A",O15="A")),M15,IF(OR(O13="F",O13="A"),M13,IF(OR(O15="F",O15="A"),M15,IF(O13=O15,"",(IF(O13&lt;O15,M13,M15))))))</f>
        <v/>
      </c>
      <c r="K14" s="72" t="str">
        <f>IF(OR(AND(O13="F",O15="F"),AND(O13="A",O15="A")),N15,IF(OR(O13="F",O13="A"),N13,IF(OR(O15="F",O15="A"),N15,IF(O13=O15,"",(IF(O13&lt;O15,N13,N15))))))</f>
        <v/>
      </c>
      <c r="L14" s="96"/>
      <c r="M14" s="107" t="s">
        <v>102</v>
      </c>
      <c r="N14" s="108"/>
      <c r="O14" s="109"/>
      <c r="P14" s="110"/>
      <c r="Q14" s="71" t="str">
        <f>IF(OR(AND(O13="F",O15="F"),AND(O13="A",O15="A")),M13,IF(OR(O13="F",O13="A"),M15,IF(OR(O15="F",O15="A"),M13,IF(O13=O15,"",(IF(O13&gt;O15,M13,M15))))))</f>
        <v/>
      </c>
      <c r="R14" s="72" t="str">
        <f>IF(OR(AND(O13="F",O15="F"),AND(O13="A",O15="A")),N13,IF(OR(O13="F",O13="A"),N15,IF(OR(O15="F",O15="A"),N13,IF(O13=O15,"",(IF(O13&gt;O15,N13,N15))))))</f>
        <v/>
      </c>
      <c r="S14" s="111"/>
      <c r="T14" s="112"/>
      <c r="U14" s="93"/>
      <c r="V14" s="93"/>
      <c r="W14" s="94"/>
      <c r="Y14" s="87">
        <v>2</v>
      </c>
      <c r="Z14" s="113" t="str">
        <f>IF(U16="","",IF(U16=Q14,Q14,Q18))</f>
        <v/>
      </c>
      <c r="AB14" s="114" t="str">
        <f>M13</f>
        <v>BESSON JEROME</v>
      </c>
      <c r="AC14" s="115">
        <f>IF(AB14=M13,IF(O15="F","",O13),0)</f>
        <v>0</v>
      </c>
      <c r="AD14" s="115">
        <f>IF(AB14=M13,IF(O13="F","",O15),0)</f>
        <v>0</v>
      </c>
      <c r="AE14" s="116">
        <f>IF(AB14=Q14,IF(S18="F","",S14),0)</f>
        <v>0</v>
      </c>
      <c r="AF14" s="116">
        <f>IF(AB14=Q14,IF(S14="F","",S18),0)</f>
        <v>0</v>
      </c>
      <c r="AG14" s="115">
        <f>IF(AB14=J14,IF(I18="F","",I14),0)</f>
        <v>0</v>
      </c>
      <c r="AH14" s="115">
        <f>IF(AB14=J14,IF(I14="F","",I18),0)</f>
        <v>0</v>
      </c>
      <c r="AI14" s="116">
        <f>IF(AB14=F16,IF(E20="F","",E16),0)</f>
        <v>0</v>
      </c>
      <c r="AJ14" s="116">
        <f>IF(AB14=F16,IF(E16="F","",E20),0)</f>
        <v>0</v>
      </c>
      <c r="AK14" s="115">
        <f>IF(AB14=F10,IF(E6="F","",E10),0)</f>
        <v>0</v>
      </c>
      <c r="AL14" s="115">
        <f>IF(AB14=F10,IF(E10="F","",E6),0)</f>
        <v>0</v>
      </c>
      <c r="AM14" s="117">
        <f t="shared" ref="AM14:AN17" si="1">SUM(AC14,AE14,AG14,AI14,AK14)</f>
        <v>0</v>
      </c>
      <c r="AN14" s="117">
        <f t="shared" si="1"/>
        <v>0</v>
      </c>
      <c r="AO14" s="113">
        <f>AM14-AN14</f>
        <v>0</v>
      </c>
      <c r="AQ14" s="135"/>
      <c r="AR14" s="118" t="str">
        <f>Z6</f>
        <v/>
      </c>
      <c r="AS14" s="119" t="str">
        <f>IF(AR14="","",(VLOOKUP(AR14,AB4:AO17,14,FALSE)))</f>
        <v/>
      </c>
      <c r="AT14" s="138"/>
    </row>
    <row r="15" spans="1:46" ht="30" customHeight="1">
      <c r="A15" s="89"/>
      <c r="B15" s="93"/>
      <c r="C15" s="93"/>
      <c r="D15" s="93"/>
      <c r="E15" s="90"/>
      <c r="F15" s="95"/>
      <c r="G15" s="91" t="s">
        <v>31</v>
      </c>
      <c r="H15" s="91"/>
      <c r="I15" s="120"/>
      <c r="J15" s="91"/>
      <c r="K15" s="91"/>
      <c r="L15" s="96">
        <v>36</v>
      </c>
      <c r="M15" s="71" t="str">
        <f>IF(IF(ISNA(VLOOKUP(L15,Inscrits!$A$2:$C$65,2,FALSE)),"",VLOOKUP(L15,Inscrits!$A$2:$C$65,2,FALSE))=0,"",IF(ISNA(VLOOKUP(L15,Inscrits!$A$2:$C$65,2,FALSE)),"",VLOOKUP(L15,Inscrits!$A$2:$C$65,2,FALSE)))</f>
        <v>MARIN GUY</v>
      </c>
      <c r="N15" s="72" t="str">
        <f>IF(IF(ISNA(VLOOKUP(L15,Inscrits!$A$2:$C$65,3,FALSE)),"","("&amp;(VLOOKUP(L15,Inscrits!$A$2:$C$65,3,FALSE))&amp;")")="()","",IF(ISNA(VLOOKUP(L15,Inscrits!$A$2:$C$65,3,FALSE)),"","("&amp;(VLOOKUP(L15,Inscrits!$A$2:$C$65,3,FALSE))&amp;")"))</f>
        <v>(NC)</v>
      </c>
      <c r="O15" s="97"/>
      <c r="P15" s="98"/>
      <c r="Q15" s="91"/>
      <c r="R15" s="91"/>
      <c r="S15" s="90"/>
      <c r="T15" s="121"/>
      <c r="U15" s="122" t="s">
        <v>29</v>
      </c>
      <c r="V15" s="93"/>
      <c r="W15" s="94"/>
      <c r="Y15" s="87">
        <v>4</v>
      </c>
      <c r="Z15" s="113" t="str">
        <f>IF(B18="","",IF(B18=F16,F16,F20))</f>
        <v/>
      </c>
      <c r="AB15" s="114" t="str">
        <f>M15</f>
        <v>MARIN GUY</v>
      </c>
      <c r="AC15" s="115">
        <f>IF(AB15=M15,IF(O13="F","",O15),0)</f>
        <v>0</v>
      </c>
      <c r="AD15" s="115">
        <f>IF(AB15=M15,IF(O15="F","",O13),0)</f>
        <v>0</v>
      </c>
      <c r="AE15" s="116">
        <f>IF(AB15=Q14,IF(S18="F","",S14),0)</f>
        <v>0</v>
      </c>
      <c r="AF15" s="116">
        <f>IF(AB15=Q14,IF(S14="F","",S18),0)</f>
        <v>0</v>
      </c>
      <c r="AG15" s="115">
        <f>IF(AB15=J14,IF(I18="F","",I14),0)</f>
        <v>0</v>
      </c>
      <c r="AH15" s="115">
        <f>IF(AB15=J14,IF(I14="F","",I18),0)</f>
        <v>0</v>
      </c>
      <c r="AI15" s="116">
        <f>IF(AB15=F16,IF(E20="F","",E16),0)</f>
        <v>0</v>
      </c>
      <c r="AJ15" s="116">
        <f>IF(AB15=F16,IF(E16="F","",E20),0)</f>
        <v>0</v>
      </c>
      <c r="AK15" s="115">
        <f>IF(AB15=F10,IF(E6="F","",E10),0)</f>
        <v>0</v>
      </c>
      <c r="AL15" s="115">
        <f>IF(AB15=F10,IF(E10="F","",E6),0)</f>
        <v>0</v>
      </c>
      <c r="AM15" s="117">
        <f t="shared" si="1"/>
        <v>0</v>
      </c>
      <c r="AN15" s="117">
        <f t="shared" si="1"/>
        <v>0</v>
      </c>
      <c r="AO15" s="113">
        <f>AM15-AN15</f>
        <v>0</v>
      </c>
      <c r="AQ15" s="135"/>
      <c r="AR15" s="123" t="str">
        <f>Z16</f>
        <v/>
      </c>
      <c r="AS15" s="124" t="str">
        <f>IF(AR15="","",(VLOOKUP(AR15,AB4:AO17,14,FALSE)))</f>
        <v/>
      </c>
      <c r="AT15" s="138"/>
    </row>
    <row r="16" spans="1:46" ht="30" customHeight="1">
      <c r="A16" s="89"/>
      <c r="B16" s="93"/>
      <c r="C16" s="93"/>
      <c r="D16" s="125"/>
      <c r="E16" s="106"/>
      <c r="F16" s="71" t="str">
        <f>IF(OR(I14="F",I14="A"),J18,IF(OR(I18="F",I18="A"),J14,IF(I14=I18,"",(IF(I14&gt;I18,J14,J18)))))</f>
        <v/>
      </c>
      <c r="G16" s="72" t="str">
        <f>IF(OR(I14="F",I14="A"),K18,IF(OR(I18="F",I18="A"),K14,IF(I14=I18,"",(IF(I14&gt;I18,K14,K18)))))</f>
        <v/>
      </c>
      <c r="H16" s="91"/>
      <c r="I16" s="120"/>
      <c r="J16" s="107" t="s">
        <v>107</v>
      </c>
      <c r="K16" s="108"/>
      <c r="L16" s="96"/>
      <c r="M16" s="91"/>
      <c r="N16" s="91"/>
      <c r="O16" s="90"/>
      <c r="P16" s="91"/>
      <c r="Q16" s="107" t="s">
        <v>105</v>
      </c>
      <c r="R16" s="108"/>
      <c r="S16" s="90"/>
      <c r="T16" s="126"/>
      <c r="U16" s="71" t="str">
        <f>IF(OR(S14="F",S14="A"),Q18,IF(OR(S18="F",S18="A"),Q14,IF(S14=S18,"",(IF(S14&gt;S18,Q14,Q18)))))</f>
        <v/>
      </c>
      <c r="V16" s="72" t="str">
        <f>IF(OR(S14="F",S14="A"),R18,IF(OR(S18="F",S18="A"),R14,IF(S14=S18,"",(IF(S14&gt;S18,R14,R18)))))</f>
        <v/>
      </c>
      <c r="W16" s="127" t="s">
        <v>64</v>
      </c>
      <c r="Y16" s="87">
        <v>6</v>
      </c>
      <c r="Z16" s="113" t="str">
        <f>IF(B18="","",IF(B18=F16,F20,F16))</f>
        <v/>
      </c>
      <c r="AB16" s="114" t="str">
        <f>M17</f>
        <v>Blanc 24</v>
      </c>
      <c r="AC16" s="115" t="str">
        <f>IF(AB16=M17,IF(O19="F","",O17),0)</f>
        <v>F</v>
      </c>
      <c r="AD16" s="115" t="str">
        <f>IF(AB16=M17,IF(O17="F","",O19),0)</f>
        <v/>
      </c>
      <c r="AE16" s="116">
        <f>IF(AB16=Q18,IF(S14="F","",S18),0)</f>
        <v>0</v>
      </c>
      <c r="AF16" s="116">
        <f>IF(AB16=Q18,IF(S18="F","",S14),0)</f>
        <v>0</v>
      </c>
      <c r="AG16" s="115" t="str">
        <f>IF(AB16=J18,IF(I14="F","",I18),0)</f>
        <v>F</v>
      </c>
      <c r="AH16" s="115" t="str">
        <f>IF(AB16=J18,IF(I18="F","",I14),0)</f>
        <v/>
      </c>
      <c r="AI16" s="116">
        <f>IF(AB16=F16,IF(E20="F","",E16),0)</f>
        <v>0</v>
      </c>
      <c r="AJ16" s="116">
        <f>IF(AB16=F16,IF(E16="F","",E20),0)</f>
        <v>0</v>
      </c>
      <c r="AK16" s="115">
        <f>IF(AB16=F10,IF(E6="F","",E10),0)</f>
        <v>0</v>
      </c>
      <c r="AL16" s="115">
        <f>IF(AB16=F10,IF(E10="F","",E6),0)</f>
        <v>0</v>
      </c>
      <c r="AM16" s="117">
        <f t="shared" si="1"/>
        <v>0</v>
      </c>
      <c r="AN16" s="117">
        <f t="shared" si="1"/>
        <v>0</v>
      </c>
      <c r="AO16" s="113">
        <f>AM16-AN16</f>
        <v>0</v>
      </c>
      <c r="AQ16" s="135"/>
      <c r="AR16" s="123" t="str">
        <f>Z7</f>
        <v>Blanc 15</v>
      </c>
      <c r="AS16" s="124">
        <f>IF(AR16="","",(VLOOKUP(AR16,AB4:AO17,14,FALSE)))</f>
        <v>0</v>
      </c>
      <c r="AT16" s="138"/>
    </row>
    <row r="17" spans="1:46" ht="30" customHeight="1">
      <c r="A17" s="89"/>
      <c r="B17" s="128"/>
      <c r="C17" s="93" t="s">
        <v>35</v>
      </c>
      <c r="D17" s="93"/>
      <c r="E17" s="120"/>
      <c r="F17" s="91"/>
      <c r="G17" s="91"/>
      <c r="H17" s="91"/>
      <c r="I17" s="120"/>
      <c r="J17" s="91"/>
      <c r="K17" s="91"/>
      <c r="L17" s="96">
        <v>61</v>
      </c>
      <c r="M17" s="71" t="str">
        <f>IF(IF(ISNA(VLOOKUP(L17,Inscrits!$A$2:$C$65,2,FALSE)),"",VLOOKUP(L17,Inscrits!$A$2:$C$65,2,FALSE))=0,"",IF(ISNA(VLOOKUP(L17,Inscrits!$A$2:$C$65,2,FALSE)),"",VLOOKUP(L17,Inscrits!$A$2:$C$65,2,FALSE)))</f>
        <v>Blanc 24</v>
      </c>
      <c r="N17" s="72" t="str">
        <f>IF(IF(ISNA(VLOOKUP(L17,Inscrits!$A$2:$C$65,3,FALSE)),"","("&amp;(VLOOKUP(L17,Inscrits!$A$2:$C$65,3,FALSE))&amp;")")="()","",IF(ISNA(VLOOKUP(L17,Inscrits!$A$2:$C$65,3,FALSE)),"","("&amp;(VLOOKUP(L17,Inscrits!$A$2:$C$65,3,FALSE))&amp;")"))</f>
        <v>(NC)</v>
      </c>
      <c r="O17" s="97" t="s">
        <v>49</v>
      </c>
      <c r="P17" s="98"/>
      <c r="Q17" s="91"/>
      <c r="R17" s="91"/>
      <c r="S17" s="90"/>
      <c r="T17" s="121"/>
      <c r="U17" s="93"/>
      <c r="V17" s="93"/>
      <c r="W17" s="94"/>
      <c r="Y17" s="87">
        <v>8</v>
      </c>
      <c r="Z17" s="113" t="str">
        <f>IF(F16="","",IF(F16=J14,J18,J14))</f>
        <v/>
      </c>
      <c r="AB17" s="114" t="str">
        <f>M19</f>
        <v>DE ALMEIDA DUARTE FREDERICO</v>
      </c>
      <c r="AC17" s="115" t="str">
        <f>IF(AB17=M19,IF(O17="F","",O19),0)</f>
        <v/>
      </c>
      <c r="AD17" s="115" t="str">
        <f>IF(AB17=M19,IF(O19="F","",O17),0)</f>
        <v>F</v>
      </c>
      <c r="AE17" s="116">
        <f>IF(AB17=Q18,IF(S14="F","",S18),0)</f>
        <v>0</v>
      </c>
      <c r="AF17" s="116">
        <f>IF(AB17=Q18,IF(S18="F","",S14),0)</f>
        <v>0</v>
      </c>
      <c r="AG17" s="115">
        <f>IF(AB17=J18,IF(I14="F","",I18),0)</f>
        <v>0</v>
      </c>
      <c r="AH17" s="115">
        <f>IF(AB17=J18,IF(I18="F","",I14),0)</f>
        <v>0</v>
      </c>
      <c r="AI17" s="116">
        <f>IF(AB17=F16,IF(E20="F","",E16),0)</f>
        <v>0</v>
      </c>
      <c r="AJ17" s="116">
        <f>IF(AB17=F16,IF(E16="F","",E20),0)</f>
        <v>0</v>
      </c>
      <c r="AK17" s="115">
        <f>IF(AB17=F10,IF(E6="F","",E10),0)</f>
        <v>0</v>
      </c>
      <c r="AL17" s="115">
        <f>IF(AB17=F10,IF(E10="F","",E6),0)</f>
        <v>0</v>
      </c>
      <c r="AM17" s="117">
        <f t="shared" si="1"/>
        <v>0</v>
      </c>
      <c r="AN17" s="117">
        <f t="shared" si="1"/>
        <v>0</v>
      </c>
      <c r="AO17" s="113">
        <f>AM17-AN17</f>
        <v>0</v>
      </c>
      <c r="AQ17" s="135"/>
      <c r="AR17" s="123" t="str">
        <f>Z17</f>
        <v/>
      </c>
      <c r="AS17" s="124" t="str">
        <f>IF(AR17="","",(VLOOKUP(AR17,AB4:AO17,14,FALSE)))</f>
        <v/>
      </c>
      <c r="AT17" s="138"/>
    </row>
    <row r="18" spans="1:46" ht="30" customHeight="1" thickBot="1">
      <c r="A18" s="129" t="s">
        <v>66</v>
      </c>
      <c r="B18" s="71" t="str">
        <f>IF(OR(E16="F",E16="A"),F20,IF(OR(E20="F",E20="A"),F16,IF(E16=E20,"",(IF(E16&gt;E20,F16,F20)))))</f>
        <v/>
      </c>
      <c r="C18" s="130" t="str">
        <f>IF(OR(E16="F",E16="A"),G20,IF(OR(E20="F",E20="A"),G16,IF(E16=E20,"",(IF(E16&gt;E20,G16,G20)))))</f>
        <v/>
      </c>
      <c r="D18" s="93"/>
      <c r="E18" s="120"/>
      <c r="F18" s="107" t="s">
        <v>109</v>
      </c>
      <c r="G18" s="108"/>
      <c r="H18" s="105"/>
      <c r="I18" s="106" t="s">
        <v>49</v>
      </c>
      <c r="J18" s="71" t="str">
        <f>IF(OR(AND(O17="F",O19="F"),AND(O17="A",O19="A")),M19,IF(OR(O17="F",O17="A"),M17,IF(OR(O19="F",O19="A"),M19,IF(O17=O19,"",(IF(O17&lt;O19,M17,M19))))))</f>
        <v>Blanc 24</v>
      </c>
      <c r="K18" s="72" t="str">
        <f>IF(OR(AND(O17="F",O19="F"),AND(O17="A",O19="A")),N19,IF(OR(O17="F",O17="A"),N17,IF(OR(O19="F",O19="A"),N19,IF(O17=O19,"",(IF(O17&lt;O19,N17,N19))))))</f>
        <v>(NC)</v>
      </c>
      <c r="L18" s="96"/>
      <c r="M18" s="107" t="s">
        <v>103</v>
      </c>
      <c r="N18" s="108"/>
      <c r="O18" s="109"/>
      <c r="P18" s="131"/>
      <c r="Q18" s="71" t="str">
        <f>IF(OR(AND(O17="F",O19="F"),AND(O17="A",O19="A")),M17,IF(OR(O17="F",O17="A"),M19,IF(OR(O19="F",O19="A"),M17,IF(O17=O19,"",(IF(O17&gt;O19,M17,M19))))))</f>
        <v>DE ALMEIDA DUARTE FREDERICO</v>
      </c>
      <c r="R18" s="72" t="str">
        <f>IF(OR(AND(O17="F",O19="F"),AND(O17="A",O19="A")),N17,IF(OR(O17="F",O17="A"),N19,IF(OR(O19="F",O19="A"),N17,IF(O17=O19,"",(IF(O17&gt;O19,N17,N19))))))</f>
        <v>(4)</v>
      </c>
      <c r="S18" s="111"/>
      <c r="T18" s="112"/>
      <c r="U18" s="93"/>
      <c r="V18" s="93"/>
      <c r="W18" s="94"/>
      <c r="AQ18" s="139"/>
      <c r="AR18" s="140"/>
      <c r="AS18" s="140"/>
      <c r="AT18" s="141"/>
    </row>
    <row r="19" spans="1:46" ht="30" customHeight="1">
      <c r="A19" s="89"/>
      <c r="B19" s="93"/>
      <c r="C19" s="93"/>
      <c r="D19" s="93"/>
      <c r="E19" s="120"/>
      <c r="F19" s="91"/>
      <c r="G19" s="91"/>
      <c r="H19" s="91"/>
      <c r="I19" s="90"/>
      <c r="J19" s="95"/>
      <c r="K19" s="91" t="s">
        <v>28</v>
      </c>
      <c r="L19" s="96">
        <v>4</v>
      </c>
      <c r="M19" s="71" t="str">
        <f>IF(IF(ISNA(VLOOKUP(L19,Inscrits!$A$2:$C$65,2,FALSE)),"",VLOOKUP(L19,Inscrits!$A$2:$C$65,2,FALSE))=0,"",IF(ISNA(VLOOKUP(L19,Inscrits!$A$2:$C$65,2,FALSE)),"",VLOOKUP(L19,Inscrits!$A$2:$C$65,2,FALSE)))</f>
        <v>DE ALMEIDA DUARTE FREDERICO</v>
      </c>
      <c r="N19" s="72" t="str">
        <f>IF(IF(ISNA(VLOOKUP(L19,Inscrits!$A$2:$C$65,3,FALSE)),"","("&amp;(VLOOKUP(L19,Inscrits!$A$2:$C$65,3,FALSE))&amp;")")="()","",IF(ISNA(VLOOKUP(L19,Inscrits!$A$2:$C$65,3,FALSE)),"","("&amp;(VLOOKUP(L19,Inscrits!$A$2:$C$65,3,FALSE))&amp;")"))</f>
        <v>(4)</v>
      </c>
      <c r="O19" s="97"/>
      <c r="P19" s="98"/>
      <c r="Q19" s="99" t="s">
        <v>6</v>
      </c>
      <c r="R19" s="91"/>
      <c r="S19" s="90"/>
      <c r="T19" s="93"/>
      <c r="U19" s="93"/>
      <c r="V19" s="93"/>
      <c r="W19" s="94"/>
    </row>
    <row r="20" spans="1:46" ht="30" customHeight="1">
      <c r="A20" s="89"/>
      <c r="B20" s="93"/>
      <c r="C20" s="93"/>
      <c r="D20" s="125"/>
      <c r="E20" s="106"/>
      <c r="F20" s="71" t="str">
        <f>IF(OR(S4="F",S4="A"),Q4,IF(OR(S8="F",S8="A"),Q8,IF(S4=S8,"",(IF(S4&lt;S8,Q4,Q8)))))</f>
        <v/>
      </c>
      <c r="G20" s="72" t="str">
        <f>IF(OR(S4="F",S4="A"),R4,IF(OR(S8="F",S8="A"),R8,IF(S4=S8,"",(IF(S4&lt;S8,R4,R8)))))</f>
        <v/>
      </c>
      <c r="H20" s="91"/>
      <c r="I20" s="90"/>
      <c r="J20" s="91"/>
      <c r="K20" s="91"/>
      <c r="L20" s="96"/>
      <c r="M20" s="91"/>
      <c r="N20" s="91"/>
      <c r="O20" s="90"/>
      <c r="P20" s="91"/>
      <c r="Q20" s="91"/>
      <c r="R20" s="91"/>
      <c r="S20" s="90"/>
      <c r="T20" s="93"/>
      <c r="U20" s="93"/>
      <c r="V20" s="93"/>
      <c r="W20" s="94"/>
    </row>
    <row r="21" spans="1:46" ht="30" customHeight="1">
      <c r="A21" s="89"/>
      <c r="B21" s="93"/>
      <c r="C21" s="93"/>
      <c r="D21" s="93"/>
      <c r="E21" s="90"/>
      <c r="F21" s="95"/>
      <c r="G21" s="91" t="s">
        <v>33</v>
      </c>
      <c r="H21" s="91"/>
      <c r="I21" s="90"/>
      <c r="J21" s="201" t="str">
        <f>IF(Accueil!G18=3,"","MATCHS EN 2 GAGNANTES COTE PERDANT")</f>
        <v/>
      </c>
      <c r="K21" s="201"/>
      <c r="L21" s="201"/>
      <c r="M21" s="201"/>
      <c r="N21" s="201"/>
      <c r="O21" s="201"/>
      <c r="P21" s="201"/>
      <c r="Q21" s="201"/>
      <c r="R21" s="201"/>
      <c r="S21" s="90"/>
      <c r="T21" s="93"/>
      <c r="U21" s="93"/>
      <c r="V21" s="93"/>
      <c r="W21" s="94"/>
    </row>
    <row r="22" spans="1:46" ht="30" customHeight="1" thickBot="1">
      <c r="A22" s="142"/>
      <c r="B22" s="143"/>
      <c r="C22" s="143"/>
      <c r="D22" s="143"/>
      <c r="E22" s="144"/>
      <c r="F22" s="145"/>
      <c r="G22" s="145"/>
      <c r="H22" s="145"/>
      <c r="I22" s="144"/>
      <c r="J22" s="145"/>
      <c r="K22" s="145"/>
      <c r="L22" s="146"/>
      <c r="M22" s="145"/>
      <c r="N22" s="145"/>
      <c r="O22" s="144"/>
      <c r="P22" s="145"/>
      <c r="Q22" s="145"/>
      <c r="R22" s="145"/>
      <c r="S22" s="144"/>
      <c r="T22" s="143"/>
      <c r="U22" s="143"/>
      <c r="V22" s="143"/>
      <c r="W22" s="147"/>
    </row>
    <row r="23" spans="1:46" ht="30.95" customHeight="1" thickTop="1"/>
    <row r="24" spans="1:46" ht="14.1" customHeight="1">
      <c r="M24" s="91"/>
      <c r="N24" s="91"/>
    </row>
  </sheetData>
  <sheetProtection password="C328" sheet="1" objects="1" scenarios="1"/>
  <mergeCells count="6">
    <mergeCell ref="J21:R21"/>
    <mergeCell ref="J1:R1"/>
    <mergeCell ref="AQ2:AT2"/>
    <mergeCell ref="AQ12:AT12"/>
    <mergeCell ref="B13:C13"/>
    <mergeCell ref="U11:V11"/>
  </mergeCells>
  <phoneticPr fontId="0" type="noConversion"/>
  <conditionalFormatting sqref="F6:G6">
    <cfRule type="expression" dxfId="341" priority="1" stopIfTrue="1">
      <formula>AND(($F$6=$B$8),($F$6&lt;&gt;""))</formula>
    </cfRule>
    <cfRule type="expression" priority="2" stopIfTrue="1">
      <formula>$F$10=$B$8</formula>
    </cfRule>
    <cfRule type="expression" dxfId="340" priority="3" stopIfTrue="1">
      <formula>AND(($G$8&lt;&gt;""),($F$6&lt;&gt;""))</formula>
    </cfRule>
  </conditionalFormatting>
  <conditionalFormatting sqref="J8:K8">
    <cfRule type="expression" dxfId="339" priority="4" stopIfTrue="1">
      <formula>AND(($J$8=$F$6),($J$8&lt;&gt;""))</formula>
    </cfRule>
    <cfRule type="expression" priority="5" stopIfTrue="1">
      <formula>$J$4=$F$6</formula>
    </cfRule>
    <cfRule type="expression" dxfId="338" priority="6" stopIfTrue="1">
      <formula>AND(($K$6&lt;&gt;""),($J$8&lt;&gt;""))</formula>
    </cfRule>
  </conditionalFormatting>
  <conditionalFormatting sqref="J4:K4">
    <cfRule type="expression" dxfId="337" priority="7" stopIfTrue="1">
      <formula>AND(($J$4=$F$6),($J$4&lt;&gt;""))</formula>
    </cfRule>
    <cfRule type="expression" priority="8" stopIfTrue="1">
      <formula>$J$8=$F$6</formula>
    </cfRule>
    <cfRule type="expression" dxfId="336" priority="9" stopIfTrue="1">
      <formula>AND(($K$6&lt;&gt;""),($J$4&lt;&gt;""))</formula>
    </cfRule>
  </conditionalFormatting>
  <conditionalFormatting sqref="F10:G10">
    <cfRule type="expression" dxfId="335" priority="10" stopIfTrue="1">
      <formula>AND(($F$10=$B$8),($F$10&lt;&gt;""))</formula>
    </cfRule>
    <cfRule type="expression" priority="11" stopIfTrue="1">
      <formula>$F$6=$B$8</formula>
    </cfRule>
    <cfRule type="expression" dxfId="334" priority="12" stopIfTrue="1">
      <formula>AND(($G$8&lt;&gt;""),($F$10&lt;&gt;""))</formula>
    </cfRule>
  </conditionalFormatting>
  <conditionalFormatting sqref="F16:G16">
    <cfRule type="expression" dxfId="333" priority="13" stopIfTrue="1">
      <formula>AND(($F$16=$B$18),($F$16&lt;&gt;""))</formula>
    </cfRule>
    <cfRule type="expression" priority="14" stopIfTrue="1">
      <formula>$F$20=$B$18</formula>
    </cfRule>
    <cfRule type="expression" dxfId="332" priority="15" stopIfTrue="1">
      <formula>AND(($G$18&lt;&gt;""),($F$16&lt;&gt;""))</formula>
    </cfRule>
  </conditionalFormatting>
  <conditionalFormatting sqref="F20:G20">
    <cfRule type="expression" dxfId="331" priority="16" stopIfTrue="1">
      <formula>AND(($F$20=$B$18),($F$20&lt;&gt;""))</formula>
    </cfRule>
    <cfRule type="expression" priority="17" stopIfTrue="1">
      <formula>$F$16=$B$18</formula>
    </cfRule>
    <cfRule type="expression" dxfId="330" priority="18" stopIfTrue="1">
      <formula>AND(($G$18&lt;&gt;""),($F$20&lt;&gt;""))</formula>
    </cfRule>
  </conditionalFormatting>
  <conditionalFormatting sqref="J14:K14">
    <cfRule type="expression" dxfId="329" priority="19" stopIfTrue="1">
      <formula>AND(($J$14=$F$16),($J$14&lt;&gt;""))</formula>
    </cfRule>
    <cfRule type="expression" priority="20" stopIfTrue="1">
      <formula>$J$18=$F$16</formula>
    </cfRule>
    <cfRule type="expression" dxfId="328" priority="21" stopIfTrue="1">
      <formula>AND(($K$16&lt;&gt;""),($J$14&lt;&gt;""))</formula>
    </cfRule>
  </conditionalFormatting>
  <conditionalFormatting sqref="J18:K18">
    <cfRule type="expression" dxfId="327" priority="22" stopIfTrue="1">
      <formula>AND(($J$18=$F$16),($J$18&lt;&gt;""))</formula>
    </cfRule>
    <cfRule type="expression" priority="23" stopIfTrue="1">
      <formula>$J$14=$F$16</formula>
    </cfRule>
    <cfRule type="expression" dxfId="326" priority="24" stopIfTrue="1">
      <formula>AND(($K$16&lt;&gt;""),($J$18&lt;&gt;""))</formula>
    </cfRule>
  </conditionalFormatting>
  <conditionalFormatting sqref="Q4:R4">
    <cfRule type="expression" dxfId="325" priority="25" stopIfTrue="1">
      <formula>AND(($Q$4=$U$6),($Q$4&lt;&gt;""))</formula>
    </cfRule>
    <cfRule type="expression" priority="26" stopIfTrue="1">
      <formula>$Q$8=$U$6</formula>
    </cfRule>
    <cfRule type="expression" dxfId="324" priority="27" stopIfTrue="1">
      <formula>AND(($R$6&lt;&gt;""),($Q$4&lt;&gt;""))</formula>
    </cfRule>
  </conditionalFormatting>
  <conditionalFormatting sqref="Q8:R8">
    <cfRule type="expression" dxfId="323" priority="28" stopIfTrue="1">
      <formula>AND(($Q$8=$U$6),($Q$8&lt;&gt;""))</formula>
    </cfRule>
    <cfRule type="expression" priority="29" stopIfTrue="1">
      <formula>$Q$4=$U$6</formula>
    </cfRule>
    <cfRule type="expression" dxfId="322" priority="30" stopIfTrue="1">
      <formula>AND(($R$6&lt;&gt;""),($Q$8&lt;&gt;""))</formula>
    </cfRule>
  </conditionalFormatting>
  <conditionalFormatting sqref="Q14:R14">
    <cfRule type="expression" dxfId="321" priority="31" stopIfTrue="1">
      <formula>AND(($Q$14=$U$16),($Q$14&lt;&gt;""))</formula>
    </cfRule>
    <cfRule type="expression" priority="32" stopIfTrue="1">
      <formula>$Q$18=$U$16</formula>
    </cfRule>
    <cfRule type="expression" dxfId="320" priority="33" stopIfTrue="1">
      <formula>AND(($R$16&lt;&gt;""),($Q$14&lt;&gt;""))</formula>
    </cfRule>
  </conditionalFormatting>
  <conditionalFormatting sqref="Q18:R18">
    <cfRule type="expression" dxfId="319" priority="34" stopIfTrue="1">
      <formula>AND(($Q$18=$U$16),($Q$18&lt;&gt;""))</formula>
    </cfRule>
    <cfRule type="expression" priority="35" stopIfTrue="1">
      <formula>$Q$14=$U$16</formula>
    </cfRule>
    <cfRule type="expression" dxfId="318" priority="36" stopIfTrue="1">
      <formula>AND(($R$16&lt;&gt;""),($Q$18&lt;&gt;""))</formula>
    </cfRule>
  </conditionalFormatting>
  <conditionalFormatting sqref="M3:N3">
    <cfRule type="expression" dxfId="317" priority="37" stopIfTrue="1">
      <formula>AND(($M$3=$Q$4),($M$3&lt;&gt;""))</formula>
    </cfRule>
    <cfRule type="expression" dxfId="316" priority="38" stopIfTrue="1">
      <formula>$M$5=$Q$4</formula>
    </cfRule>
    <cfRule type="expression" dxfId="315" priority="39" stopIfTrue="1">
      <formula>AND(($N$4&lt;&gt;""),($M$3&lt;&gt;""))</formula>
    </cfRule>
  </conditionalFormatting>
  <conditionalFormatting sqref="M5:N5">
    <cfRule type="expression" dxfId="314" priority="40" stopIfTrue="1">
      <formula>AND(($M$5=$Q$4),($M$5&lt;&gt;""))</formula>
    </cfRule>
    <cfRule type="expression" priority="41" stopIfTrue="1">
      <formula>$M$3=$Q$4</formula>
    </cfRule>
    <cfRule type="expression" dxfId="313" priority="42" stopIfTrue="1">
      <formula>AND(($N$4&lt;&gt;""),($M$5&lt;&gt;""))</formula>
    </cfRule>
  </conditionalFormatting>
  <conditionalFormatting sqref="M7:N7">
    <cfRule type="expression" dxfId="312" priority="43" stopIfTrue="1">
      <formula>AND(($M$7=$Q$8),($M$7&lt;&gt;""))</formula>
    </cfRule>
    <cfRule type="expression" priority="44" stopIfTrue="1">
      <formula>$M$9=$Q$8</formula>
    </cfRule>
    <cfRule type="expression" dxfId="311" priority="45" stopIfTrue="1">
      <formula>AND(($N$8&lt;&gt;""),($M$7&lt;&gt;""))</formula>
    </cfRule>
  </conditionalFormatting>
  <conditionalFormatting sqref="M9:N9">
    <cfRule type="expression" dxfId="310" priority="46" stopIfTrue="1">
      <formula>AND(($M$9=$Q$8),($M$9&lt;&gt;""))</formula>
    </cfRule>
    <cfRule type="expression" priority="47" stopIfTrue="1">
      <formula>$M$7=$Q$8</formula>
    </cfRule>
    <cfRule type="expression" dxfId="309" priority="48" stopIfTrue="1">
      <formula>AND(($N$8&lt;&gt;""),($M$9&lt;&gt;""))</formula>
    </cfRule>
  </conditionalFormatting>
  <conditionalFormatting sqref="M13:N13">
    <cfRule type="expression" dxfId="308" priority="49" stopIfTrue="1">
      <formula>AND(($M$13=$Q$14),($M$13&lt;&gt;""))</formula>
    </cfRule>
    <cfRule type="expression" priority="50" stopIfTrue="1">
      <formula>$M$15=$Q$14</formula>
    </cfRule>
    <cfRule type="expression" dxfId="307" priority="51" stopIfTrue="1">
      <formula>AND(($N$14&lt;&gt;""),($M$13&lt;&gt;""))</formula>
    </cfRule>
  </conditionalFormatting>
  <conditionalFormatting sqref="M15:N15">
    <cfRule type="expression" dxfId="306" priority="52" stopIfTrue="1">
      <formula>AND(($M$15=$Q$14),($M$15&lt;&gt;""))</formula>
    </cfRule>
    <cfRule type="expression" priority="53" stopIfTrue="1">
      <formula>$M$13=$Q$14</formula>
    </cfRule>
    <cfRule type="expression" dxfId="305" priority="54" stopIfTrue="1">
      <formula>AND(($N$14&lt;&gt;""),($M$15&lt;&gt;""))</formula>
    </cfRule>
  </conditionalFormatting>
  <conditionalFormatting sqref="M17:N17">
    <cfRule type="expression" dxfId="304" priority="55" stopIfTrue="1">
      <formula>AND(($M$17=$Q$18),($M$17&lt;&gt;""))</formula>
    </cfRule>
    <cfRule type="expression" priority="56" stopIfTrue="1">
      <formula>$M$19=$Q$18</formula>
    </cfRule>
    <cfRule type="expression" dxfId="303" priority="57" stopIfTrue="1">
      <formula>AND(($N$18&lt;&gt;""),($M$17&lt;&gt;""))</formula>
    </cfRule>
  </conditionalFormatting>
  <conditionalFormatting sqref="M19:N19">
    <cfRule type="expression" dxfId="302" priority="58" stopIfTrue="1">
      <formula>AND(($M$19=$Q$18),($M$19&lt;&gt;""))</formula>
    </cfRule>
    <cfRule type="expression" priority="59" stopIfTrue="1">
      <formula>$M$17=$Q$18</formula>
    </cfRule>
    <cfRule type="expression" dxfId="301" priority="60" stopIfTrue="1">
      <formula>AND(($N$18&lt;&gt;""),($M$19&lt;&gt;""))</formula>
    </cfRule>
  </conditionalFormatting>
  <conditionalFormatting sqref="S14 S8 S4 S18 O19 O17 O15 O13 O9 O7 O5 O3 I4 I8 E6 E10 E16 E20 I18 I14">
    <cfRule type="cellIs" dxfId="300" priority="61" stopIfTrue="1" operator="equal">
      <formula>"F"</formula>
    </cfRule>
    <cfRule type="cellIs" dxfId="299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3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2007-2008
&amp;C&amp;"Book Antiqua,Italique"&amp;20Les 4 premiers de chaque Poule sont qualifiés
(Tableau de 64 joueurs)&amp;R&amp;"Comic Sans MS,Gras"&amp;20LIGUE FFB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T24"/>
  <sheetViews>
    <sheetView showGridLines="0" zoomScale="75" workbookViewId="0">
      <selection activeCell="E16" sqref="E16"/>
    </sheetView>
  </sheetViews>
  <sheetFormatPr baseColWidth="10" defaultColWidth="11.42578125" defaultRowHeight="14.1" customHeight="1"/>
  <cols>
    <col min="1" max="1" width="7.42578125" style="87" customWidth="1"/>
    <col min="2" max="2" width="18.7109375" style="87" customWidth="1"/>
    <col min="3" max="3" width="5.28515625" style="87" bestFit="1" customWidth="1"/>
    <col min="4" max="4" width="3.42578125" style="87" bestFit="1" customWidth="1"/>
    <col min="5" max="5" width="3" style="148" customWidth="1"/>
    <col min="6" max="6" width="18.7109375" style="149" customWidth="1"/>
    <col min="7" max="7" width="4.7109375" style="149" customWidth="1"/>
    <col min="8" max="8" width="3.42578125" style="149" customWidth="1"/>
    <col min="9" max="9" width="3" style="148" customWidth="1"/>
    <col min="10" max="10" width="18.7109375" style="149" customWidth="1"/>
    <col min="11" max="11" width="4.7109375" style="149" customWidth="1"/>
    <col min="12" max="12" width="4.140625" style="150" customWidth="1"/>
    <col min="13" max="13" width="18.7109375" style="149" customWidth="1"/>
    <col min="14" max="14" width="4.7109375" style="149" customWidth="1"/>
    <col min="15" max="15" width="3" style="148" customWidth="1"/>
    <col min="16" max="16" width="3.42578125" style="149" customWidth="1"/>
    <col min="17" max="17" width="18.7109375" style="149" customWidth="1"/>
    <col min="18" max="18" width="4.7109375" style="149" customWidth="1"/>
    <col min="19" max="19" width="3" style="148" customWidth="1"/>
    <col min="20" max="20" width="3.42578125" style="87" customWidth="1"/>
    <col min="21" max="21" width="18.7109375" style="87" customWidth="1"/>
    <col min="22" max="22" width="5.42578125" style="87" bestFit="1" customWidth="1"/>
    <col min="23" max="23" width="7.42578125" style="87" customWidth="1"/>
    <col min="24" max="24" width="4.7109375" style="87" customWidth="1"/>
    <col min="25" max="25" width="2.28515625" style="87" hidden="1" customWidth="1"/>
    <col min="26" max="26" width="18.7109375" style="87" hidden="1" customWidth="1"/>
    <col min="27" max="27" width="3.42578125" style="87" hidden="1" customWidth="1"/>
    <col min="28" max="28" width="18.7109375" style="88" hidden="1" customWidth="1"/>
    <col min="29" max="29" width="3" style="87" hidden="1" customWidth="1"/>
    <col min="30" max="30" width="2.85546875" style="87" hidden="1" customWidth="1"/>
    <col min="31" max="31" width="3" style="87" hidden="1" customWidth="1"/>
    <col min="32" max="32" width="2.85546875" style="87" hidden="1" customWidth="1"/>
    <col min="33" max="33" width="3" style="87" hidden="1" customWidth="1"/>
    <col min="34" max="34" width="2.85546875" style="87" hidden="1" customWidth="1"/>
    <col min="35" max="35" width="3" style="87" hidden="1" customWidth="1"/>
    <col min="36" max="36" width="2.85546875" style="87" hidden="1" customWidth="1"/>
    <col min="37" max="37" width="3" style="87" hidden="1" customWidth="1"/>
    <col min="38" max="38" width="2.85546875" style="87" hidden="1" customWidth="1"/>
    <col min="39" max="39" width="3" style="87" hidden="1" customWidth="1"/>
    <col min="40" max="40" width="2.85546875" style="87" hidden="1" customWidth="1"/>
    <col min="41" max="41" width="4.7109375" style="87" hidden="1" customWidth="1"/>
    <col min="42" max="42" width="3.42578125" style="87" hidden="1" customWidth="1"/>
    <col min="43" max="43" width="3.42578125" style="87" bestFit="1" customWidth="1"/>
    <col min="44" max="44" width="18.7109375" style="87" customWidth="1"/>
    <col min="45" max="45" width="4.7109375" style="87" customWidth="1"/>
    <col min="46" max="46" width="3.42578125" style="87" bestFit="1" customWidth="1"/>
    <col min="47" max="16384" width="11.42578125" style="87"/>
  </cols>
  <sheetData>
    <row r="1" spans="1:46" ht="30" customHeight="1" thickTop="1" thickBot="1">
      <c r="A1" s="82"/>
      <c r="B1" s="83"/>
      <c r="C1" s="83"/>
      <c r="D1" s="83"/>
      <c r="E1" s="84"/>
      <c r="F1" s="85"/>
      <c r="G1" s="85"/>
      <c r="H1" s="85"/>
      <c r="I1" s="84"/>
      <c r="J1" s="204" t="s">
        <v>79</v>
      </c>
      <c r="K1" s="204"/>
      <c r="L1" s="204"/>
      <c r="M1" s="204"/>
      <c r="N1" s="204"/>
      <c r="O1" s="204"/>
      <c r="P1" s="204"/>
      <c r="Q1" s="204"/>
      <c r="R1" s="204"/>
      <c r="S1" s="84"/>
      <c r="T1" s="83"/>
      <c r="U1" s="83"/>
      <c r="V1" s="83"/>
      <c r="W1" s="86"/>
    </row>
    <row r="2" spans="1:46" ht="30" customHeight="1">
      <c r="A2" s="89"/>
      <c r="E2" s="90"/>
      <c r="F2" s="91"/>
      <c r="G2" s="91"/>
      <c r="H2" s="91"/>
      <c r="I2" s="90"/>
      <c r="J2" s="92"/>
      <c r="K2" s="92"/>
      <c r="L2" s="92"/>
      <c r="M2" s="92"/>
      <c r="N2" s="92"/>
      <c r="O2" s="92"/>
      <c r="P2" s="92"/>
      <c r="Q2" s="92"/>
      <c r="R2" s="92"/>
      <c r="S2" s="90"/>
      <c r="T2" s="93"/>
      <c r="U2" s="93"/>
      <c r="V2" s="93"/>
      <c r="W2" s="94"/>
      <c r="AQ2" s="205" t="s">
        <v>36</v>
      </c>
      <c r="AR2" s="206"/>
      <c r="AS2" s="206"/>
      <c r="AT2" s="207"/>
    </row>
    <row r="3" spans="1:46" ht="30" customHeight="1" thickBot="1">
      <c r="A3" s="89"/>
      <c r="E3" s="90"/>
      <c r="F3" s="91"/>
      <c r="G3" s="91"/>
      <c r="H3" s="91"/>
      <c r="I3" s="90"/>
      <c r="J3" s="95"/>
      <c r="K3" s="91" t="s">
        <v>0</v>
      </c>
      <c r="L3" s="96">
        <v>3</v>
      </c>
      <c r="M3" s="71" t="str">
        <f>IF(IF(ISNA(VLOOKUP(L3,Inscrits!$A$2:$C$65,2,FALSE)),"",VLOOKUP(L3,Inscrits!$A$2:$C$65,2,FALSE))=0,"",IF(ISNA(VLOOKUP(L3,Inscrits!$A$2:$C$65,2,FALSE)),"",VLOOKUP(L3,Inscrits!$A$2:$C$65,2,FALSE)))</f>
        <v>TASSET JEROME</v>
      </c>
      <c r="N3" s="72" t="str">
        <f>IF(IF(ISNA(VLOOKUP(L3,Inscrits!$A$2:$C$65,3,FALSE)),"","("&amp;(VLOOKUP(L3,Inscrits!$A$2:$C$65,3,FALSE))&amp;")")="()","",IF(ISNA(VLOOKUP(L3,Inscrits!$A$2:$C$65,3,FALSE)),"","("&amp;(VLOOKUP(L3,Inscrits!$A$2:$C$65,3,FALSE))&amp;")"))</f>
        <v>(3)</v>
      </c>
      <c r="O3" s="97"/>
      <c r="P3" s="98"/>
      <c r="Q3" s="99" t="s">
        <v>1</v>
      </c>
      <c r="R3" s="91"/>
      <c r="S3" s="90"/>
      <c r="T3" s="93"/>
      <c r="U3" s="93"/>
      <c r="V3" s="93"/>
      <c r="W3" s="94"/>
      <c r="AC3" s="100" t="s">
        <v>2</v>
      </c>
      <c r="AD3" s="100" t="s">
        <v>3</v>
      </c>
      <c r="AE3" s="100" t="s">
        <v>2</v>
      </c>
      <c r="AF3" s="100" t="s">
        <v>3</v>
      </c>
      <c r="AG3" s="100" t="s">
        <v>2</v>
      </c>
      <c r="AH3" s="100" t="s">
        <v>3</v>
      </c>
      <c r="AI3" s="100" t="s">
        <v>2</v>
      </c>
      <c r="AJ3" s="100" t="s">
        <v>3</v>
      </c>
      <c r="AK3" s="100" t="s">
        <v>2</v>
      </c>
      <c r="AL3" s="100" t="s">
        <v>3</v>
      </c>
      <c r="AM3" s="100" t="s">
        <v>2</v>
      </c>
      <c r="AN3" s="100" t="s">
        <v>3</v>
      </c>
      <c r="AO3" s="100" t="s">
        <v>4</v>
      </c>
      <c r="AQ3" s="101"/>
      <c r="AR3" s="102" t="s">
        <v>5</v>
      </c>
      <c r="AS3" s="103" t="s">
        <v>4</v>
      </c>
      <c r="AT3" s="104"/>
    </row>
    <row r="4" spans="1:46" ht="30" customHeight="1" thickTop="1">
      <c r="A4" s="89"/>
      <c r="E4" s="90"/>
      <c r="F4" s="91"/>
      <c r="G4" s="91"/>
      <c r="H4" s="105"/>
      <c r="I4" s="106" t="s">
        <v>49</v>
      </c>
      <c r="J4" s="71" t="str">
        <f>IF(OR(AND(O3="F",O5="F"),AND(O3="A",O5="A")),M5,IF(OR(O3="F",O3="A"),M3,IF(OR(O5="F",O5="A"),M5,IF(O3=O5,"",(IF(O3&lt;O5,M3,M5))))))</f>
        <v>Blanc 25</v>
      </c>
      <c r="K4" s="72" t="str">
        <f>IF(OR(AND(O3="F",O5="F"),AND(O3="A",O5="A")),N5,IF(OR(O3="F",O3="A"),N3,IF(OR(O5="F",O5="A"),N5,IF(O3=O5,"",(IF(O3&lt;O5,N3,N5))))))</f>
        <v>(NC)</v>
      </c>
      <c r="L4" s="96"/>
      <c r="M4" s="107" t="s">
        <v>100</v>
      </c>
      <c r="N4" s="108"/>
      <c r="O4" s="109"/>
      <c r="P4" s="110"/>
      <c r="Q4" s="71" t="str">
        <f>IF(OR(AND(O3="F",O5="F"),AND(O3="A",O5="A")),M3,IF(OR(O3="F",O3="A"),M5,IF(OR(O5="F",O5="A"),M3,IF(O3=O5,"",(IF(O3&gt;O5,M3,M5))))))</f>
        <v>TASSET JEROME</v>
      </c>
      <c r="R4" s="72" t="str">
        <f>IF(OR(AND(O3="F",O5="F"),AND(O3="A",O5="A")),N3,IF(OR(O3="F",O3="A"),N5,IF(OR(O5="F",O5="A"),N3,IF(O3=O5,"",(IF(O3&gt;O5,N3,N5))))))</f>
        <v>(3)</v>
      </c>
      <c r="S4" s="111"/>
      <c r="T4" s="112"/>
      <c r="U4" s="93"/>
      <c r="V4" s="93"/>
      <c r="W4" s="94"/>
      <c r="Y4" s="87">
        <v>1</v>
      </c>
      <c r="Z4" s="113" t="str">
        <f>IF(U6="","",IF(U6=Q4,Q4,Q8))</f>
        <v/>
      </c>
      <c r="AB4" s="114" t="str">
        <f>M3</f>
        <v>TASSET JEROME</v>
      </c>
      <c r="AC4" s="115" t="str">
        <f>IF(AB4=M3,IF(O5="F","",O3),0)</f>
        <v/>
      </c>
      <c r="AD4" s="115" t="str">
        <f>IF(AB4=M3,IF(O3="F","",O5),0)</f>
        <v>F</v>
      </c>
      <c r="AE4" s="116">
        <f>IF(AB4=Q4,IF(S8="F","",S4),0)</f>
        <v>0</v>
      </c>
      <c r="AF4" s="116">
        <f>IF(AB4=Q4,IF(S4="F","",S8),0)</f>
        <v>0</v>
      </c>
      <c r="AG4" s="115">
        <f>IF(AB4=J4,IF(I8="F","",I4),0)</f>
        <v>0</v>
      </c>
      <c r="AH4" s="115">
        <f>IF(AB4=J4,IF(I4="F","",I8),0)</f>
        <v>0</v>
      </c>
      <c r="AI4" s="116">
        <f>IF(AB4=F6,IF(E10="F","",E6),0)</f>
        <v>0</v>
      </c>
      <c r="AJ4" s="116">
        <f>IF(AB4=F6,IF(E6="F","",E10),0)</f>
        <v>0</v>
      </c>
      <c r="AK4" s="115">
        <f>IF(AB4=F20,IF(E16="F","",E20),0)</f>
        <v>0</v>
      </c>
      <c r="AL4" s="115">
        <f>IF(AB4=F20,IF(E20="F","",E16),0)</f>
        <v>0</v>
      </c>
      <c r="AM4" s="117">
        <f t="shared" ref="AM4:AN7" si="0">SUM(AC4,AE4,AG4,AI4,AK4)</f>
        <v>0</v>
      </c>
      <c r="AN4" s="117">
        <f t="shared" si="0"/>
        <v>0</v>
      </c>
      <c r="AO4" s="113">
        <f>AM4-AN4</f>
        <v>0</v>
      </c>
      <c r="AQ4" s="101"/>
      <c r="AR4" s="118" t="str">
        <f>Z4</f>
        <v/>
      </c>
      <c r="AS4" s="119" t="str">
        <f>IF(AR4="","",(VLOOKUP(AR4,AB4:AO17,14,FALSE)))</f>
        <v/>
      </c>
      <c r="AT4" s="104"/>
    </row>
    <row r="5" spans="1:46" ht="30" customHeight="1">
      <c r="A5" s="89"/>
      <c r="B5" s="93"/>
      <c r="C5" s="93"/>
      <c r="D5" s="93"/>
      <c r="E5" s="90"/>
      <c r="F5" s="95"/>
      <c r="G5" s="91" t="s">
        <v>30</v>
      </c>
      <c r="H5" s="91"/>
      <c r="I5" s="120"/>
      <c r="J5" s="91"/>
      <c r="K5" s="91"/>
      <c r="L5" s="96">
        <v>62</v>
      </c>
      <c r="M5" s="71" t="str">
        <f>IF(IF(ISNA(VLOOKUP(L5,Inscrits!$A$2:$C$65,2,FALSE)),"",VLOOKUP(L5,Inscrits!$A$2:$C$65,2,FALSE))=0,"",IF(ISNA(VLOOKUP(L5,Inscrits!$A$2:$C$65,2,FALSE)),"",VLOOKUP(L5,Inscrits!$A$2:$C$65,2,FALSE)))</f>
        <v>Blanc 25</v>
      </c>
      <c r="N5" s="72" t="str">
        <f>IF(IF(ISNA(VLOOKUP(L5,Inscrits!$A$2:$C$65,3,FALSE)),"","("&amp;(VLOOKUP(L5,Inscrits!$A$2:$C$65,3,FALSE))&amp;")")="()","",IF(ISNA(VLOOKUP(L5,Inscrits!$A$2:$C$65,3,FALSE)),"","("&amp;(VLOOKUP(L5,Inscrits!$A$2:$C$65,3,FALSE))&amp;")"))</f>
        <v>(NC)</v>
      </c>
      <c r="O5" s="97" t="s">
        <v>49</v>
      </c>
      <c r="P5" s="98"/>
      <c r="Q5" s="91"/>
      <c r="R5" s="91"/>
      <c r="S5" s="90"/>
      <c r="T5" s="121"/>
      <c r="U5" s="122" t="s">
        <v>8</v>
      </c>
      <c r="V5" s="93"/>
      <c r="W5" s="94"/>
      <c r="Y5" s="87">
        <v>3</v>
      </c>
      <c r="Z5" s="113" t="str">
        <f>IF(B8="","",IF(B8=F6,F6,F10))</f>
        <v/>
      </c>
      <c r="AB5" s="114" t="str">
        <f>M5</f>
        <v>Blanc 25</v>
      </c>
      <c r="AC5" s="115" t="str">
        <f>IF(AB5=M5,IF(O3="F","",O5),0)</f>
        <v>F</v>
      </c>
      <c r="AD5" s="115" t="str">
        <f>IF(AB5=M5,IF(O5="F","",O3),0)</f>
        <v/>
      </c>
      <c r="AE5" s="116">
        <f>IF(AB5=Q4,IF(S8="F","",S4),0)</f>
        <v>0</v>
      </c>
      <c r="AF5" s="116">
        <f>IF(AB5=Q4,IF(S4="F","",S8),0)</f>
        <v>0</v>
      </c>
      <c r="AG5" s="115" t="str">
        <f>IF(AB5=J4,IF(I8="F","",I4),0)</f>
        <v>F</v>
      </c>
      <c r="AH5" s="115" t="str">
        <f>IF(AB5=J4,IF(I4="F","",I8),0)</f>
        <v/>
      </c>
      <c r="AI5" s="116">
        <f>IF(AB5=F6,IF(E10="F","",E6),0)</f>
        <v>0</v>
      </c>
      <c r="AJ5" s="116">
        <f>IF(AB5=F6,IF(E6="F","",E10),0)</f>
        <v>0</v>
      </c>
      <c r="AK5" s="115">
        <f>IF(AB5=F20,IF(E16="F","",E20),0)</f>
        <v>0</v>
      </c>
      <c r="AL5" s="115">
        <f>IF(AB5=F20,IF(E20="F","",E16),0)</f>
        <v>0</v>
      </c>
      <c r="AM5" s="117">
        <f t="shared" si="0"/>
        <v>0</v>
      </c>
      <c r="AN5" s="117">
        <f t="shared" si="0"/>
        <v>0</v>
      </c>
      <c r="AO5" s="113">
        <f>AM5-AN5</f>
        <v>0</v>
      </c>
      <c r="AQ5" s="101"/>
      <c r="AR5" s="123" t="str">
        <f>Z14</f>
        <v/>
      </c>
      <c r="AS5" s="124" t="str">
        <f>IF(AR5="","",(VLOOKUP(AR5,AB4:AO17,14,FALSE)))</f>
        <v/>
      </c>
      <c r="AT5" s="104"/>
    </row>
    <row r="6" spans="1:46" ht="30" customHeight="1">
      <c r="A6" s="89"/>
      <c r="B6" s="93"/>
      <c r="C6" s="93"/>
      <c r="D6" s="125"/>
      <c r="E6" s="106"/>
      <c r="F6" s="71" t="str">
        <f>IF(OR(I4="F",I4="A"),J8,IF(OR(I8="F",I8="A"),J4,IF(I4=I8,"",(IF(I4&gt;I8,J4,J8)))))</f>
        <v/>
      </c>
      <c r="G6" s="72" t="str">
        <f>IF(OR(I4="F",I4="A"),K8,IF(OR(I8="F",I8="A"),K4,IF(I4=I8,"",(IF(I4&gt;I8,K4,K8)))))</f>
        <v/>
      </c>
      <c r="H6" s="91"/>
      <c r="I6" s="120"/>
      <c r="J6" s="107" t="s">
        <v>106</v>
      </c>
      <c r="K6" s="108"/>
      <c r="L6" s="96"/>
      <c r="M6" s="91"/>
      <c r="N6" s="91"/>
      <c r="O6" s="90"/>
      <c r="P6" s="91"/>
      <c r="Q6" s="107" t="s">
        <v>104</v>
      </c>
      <c r="R6" s="108"/>
      <c r="S6" s="90"/>
      <c r="T6" s="126"/>
      <c r="U6" s="71" t="str">
        <f>IF(OR(S4="F",S4="A"),Q8,IF(OR(S8="F",S8="A"),Q4,IF(S4=S8,"",(IF(S4&gt;S8,Q4,Q8)))))</f>
        <v/>
      </c>
      <c r="V6" s="72" t="str">
        <f>IF(OR(S4="F",S4="A"),R8,IF(OR(S8="F",S8="A"),R4,IF(S4=S8,"",(IF(S4&gt;S8,R4,R8)))))</f>
        <v/>
      </c>
      <c r="W6" s="127" t="s">
        <v>56</v>
      </c>
      <c r="Y6" s="87">
        <v>5</v>
      </c>
      <c r="Z6" s="113" t="str">
        <f>IF(B8="","",IF(B8=F6,F10,F6))</f>
        <v/>
      </c>
      <c r="AB6" s="114" t="str">
        <f>M7</f>
        <v>VOUILLAT HUBERT</v>
      </c>
      <c r="AC6" s="115">
        <f>IF(AB6=M7,IF(O9="F","",O7),0)</f>
        <v>0</v>
      </c>
      <c r="AD6" s="115">
        <f>IF(AB6=M7,IF(O7="F","",O9),0)</f>
        <v>0</v>
      </c>
      <c r="AE6" s="116">
        <f>IF(AB6=Q8,IF(S4="F","",S8),0)</f>
        <v>0</v>
      </c>
      <c r="AF6" s="116">
        <f>IF(AB6=Q8,IF(S8="F","",S4),0)</f>
        <v>0</v>
      </c>
      <c r="AG6" s="115">
        <f>IF(AB6=J8,IF(I4="F","",I8),0)</f>
        <v>0</v>
      </c>
      <c r="AH6" s="115">
        <f>IF(AB6=J8,IF(I8="F","",I4),0)</f>
        <v>0</v>
      </c>
      <c r="AI6" s="116">
        <f>IF(AB6=F6,IF(E10="F","",E6),0)</f>
        <v>0</v>
      </c>
      <c r="AJ6" s="116">
        <f>IF(AB6=F6,IF(E6="F","",E10),0)</f>
        <v>0</v>
      </c>
      <c r="AK6" s="115">
        <f>IF(AB6=F20,IF(E16="F","",E20),0)</f>
        <v>0</v>
      </c>
      <c r="AL6" s="115">
        <f>IF(AB6=F20,IF(E20="F","",E16),0)</f>
        <v>0</v>
      </c>
      <c r="AM6" s="117">
        <f t="shared" si="0"/>
        <v>0</v>
      </c>
      <c r="AN6" s="117">
        <f t="shared" si="0"/>
        <v>0</v>
      </c>
      <c r="AO6" s="113">
        <f>AM6-AN6</f>
        <v>0</v>
      </c>
      <c r="AQ6" s="101"/>
      <c r="AR6" s="123" t="str">
        <f>Z5</f>
        <v/>
      </c>
      <c r="AS6" s="124" t="str">
        <f>IF(AR6="","",(VLOOKUP(AR6,AB4:AO17,14,FALSE)))</f>
        <v/>
      </c>
      <c r="AT6" s="104"/>
    </row>
    <row r="7" spans="1:46" ht="30" customHeight="1">
      <c r="A7" s="89"/>
      <c r="B7" s="128"/>
      <c r="C7" s="93" t="s">
        <v>34</v>
      </c>
      <c r="D7" s="93"/>
      <c r="E7" s="120"/>
      <c r="F7" s="91"/>
      <c r="G7" s="91"/>
      <c r="H7" s="91"/>
      <c r="I7" s="120"/>
      <c r="J7" s="91"/>
      <c r="K7" s="91"/>
      <c r="L7" s="96">
        <v>35</v>
      </c>
      <c r="M7" s="71" t="str">
        <f>IF(IF(ISNA(VLOOKUP(L7,Inscrits!$A$2:$C$65,2,FALSE)),"",VLOOKUP(L7,Inscrits!$A$2:$C$65,2,FALSE))=0,"",IF(ISNA(VLOOKUP(L7,Inscrits!$A$2:$C$65,2,FALSE)),"",VLOOKUP(L7,Inscrits!$A$2:$C$65,2,FALSE)))</f>
        <v>VOUILLAT HUBERT</v>
      </c>
      <c r="N7" s="72" t="str">
        <f>IF(IF(ISNA(VLOOKUP(L7,Inscrits!$A$2:$C$65,3,FALSE)),"","("&amp;(VLOOKUP(L7,Inscrits!$A$2:$C$65,3,FALSE))&amp;")")="()","",IF(ISNA(VLOOKUP(L7,Inscrits!$A$2:$C$65,3,FALSE)),"","("&amp;(VLOOKUP(L7,Inscrits!$A$2:$C$65,3,FALSE))&amp;")"))</f>
        <v>(NC)</v>
      </c>
      <c r="O7" s="97"/>
      <c r="P7" s="98"/>
      <c r="Q7" s="91"/>
      <c r="R7" s="91"/>
      <c r="S7" s="90"/>
      <c r="T7" s="121"/>
      <c r="U7" s="93"/>
      <c r="V7" s="93"/>
      <c r="W7" s="94"/>
      <c r="Y7" s="87">
        <v>7</v>
      </c>
      <c r="Z7" s="113" t="str">
        <f>IF(F6="","",IF(F6=J4,J8,J4))</f>
        <v/>
      </c>
      <c r="AB7" s="114" t="str">
        <f>M9</f>
        <v>CHAPPERT ADRIEN LUDOVIC</v>
      </c>
      <c r="AC7" s="115">
        <f>IF(AB7=M9,IF(O7="F","",O9),0)</f>
        <v>0</v>
      </c>
      <c r="AD7" s="115">
        <f>IF(AB7=M9,IF(O9="F","",O7),0)</f>
        <v>0</v>
      </c>
      <c r="AE7" s="116">
        <f>IF(AB7=Q8,IF(S4="F","",S8),0)</f>
        <v>0</v>
      </c>
      <c r="AF7" s="116">
        <f>IF(AB7=Q8,IF(S8="F","",S4),0)</f>
        <v>0</v>
      </c>
      <c r="AG7" s="115">
        <f>IF(AB7=J8,IF(I4="F","",I8),0)</f>
        <v>0</v>
      </c>
      <c r="AH7" s="115">
        <f>IF(AB7=J8,IF(I8="F","",I4),0)</f>
        <v>0</v>
      </c>
      <c r="AI7" s="116">
        <f>IF(AB7=F6,IF(E10="F","",E6),0)</f>
        <v>0</v>
      </c>
      <c r="AJ7" s="116">
        <f>IF(AB7=F6,IF(E6="F","",E10),0)</f>
        <v>0</v>
      </c>
      <c r="AK7" s="115">
        <f>IF(AB7=F20,IF(E16="F","",E20),0)</f>
        <v>0</v>
      </c>
      <c r="AL7" s="115">
        <f>IF(AB7=F20,IF(E20="F","",E16),0)</f>
        <v>0</v>
      </c>
      <c r="AM7" s="117">
        <f t="shared" si="0"/>
        <v>0</v>
      </c>
      <c r="AN7" s="117">
        <f t="shared" si="0"/>
        <v>0</v>
      </c>
      <c r="AO7" s="113">
        <f>AM7-AN7</f>
        <v>0</v>
      </c>
      <c r="AQ7" s="101"/>
      <c r="AR7" s="123" t="str">
        <f>Z15</f>
        <v/>
      </c>
      <c r="AS7" s="124" t="str">
        <f>IF(AR7="","",(VLOOKUP(AR7,AB4:AO17,14,FALSE)))</f>
        <v/>
      </c>
      <c r="AT7" s="104"/>
    </row>
    <row r="8" spans="1:46" ht="30" customHeight="1" thickBot="1">
      <c r="A8" s="129" t="s">
        <v>54</v>
      </c>
      <c r="B8" s="71" t="str">
        <f>IF(OR(E6="F",E6="A"),F10,IF(OR(E10="F",E10="A"),F6,IF(E6=E10,"",(IF(E6&gt;E10,F6,F10)))))</f>
        <v/>
      </c>
      <c r="C8" s="130" t="str">
        <f>IF(OR(E6="F",E6="A"),G10,IF(OR(E10="F",E10="A"),G6,IF(E6=E10,"",(IF(E6&gt;E10,G6,G10)))))</f>
        <v/>
      </c>
      <c r="D8" s="93"/>
      <c r="E8" s="120"/>
      <c r="F8" s="107" t="s">
        <v>108</v>
      </c>
      <c r="G8" s="108"/>
      <c r="H8" s="105"/>
      <c r="I8" s="106"/>
      <c r="J8" s="71" t="str">
        <f>IF(OR(AND(O7="F",O9="F"),AND(O7="A",O9="A")),M9,IF(OR(O7="F",O7="A"),M7,IF(OR(O9="F",O9="A"),M9,IF(O7=O9,"",(IF(O7&lt;O9,M7,M9))))))</f>
        <v/>
      </c>
      <c r="K8" s="72" t="str">
        <f>IF(OR(AND(O7="F",O9="F"),AND(O7="A",O9="A")),N9,IF(OR(O7="F",O7="A"),N7,IF(OR(O9="F",O9="A"),N9,IF(O7=O9,"",(IF(O7&lt;O9,N7,N9))))))</f>
        <v/>
      </c>
      <c r="L8" s="96"/>
      <c r="M8" s="107" t="s">
        <v>101</v>
      </c>
      <c r="N8" s="108"/>
      <c r="O8" s="109"/>
      <c r="P8" s="131"/>
      <c r="Q8" s="71" t="str">
        <f>IF(OR(AND(O7="F",O9="F"),AND(O7="A",O9="A")),M7,IF(OR(O7="F",O7="A"),M9,IF(OR(O9="F",O9="A"),M7,IF(O7=O9,"",(IF(O7&gt;O9,M7,M9))))))</f>
        <v/>
      </c>
      <c r="R8" s="72" t="str">
        <f>IF(OR(AND(O7="F",O9="F"),AND(O7="A",O9="A")),N7,IF(OR(O7="F",O7="A"),N9,IF(OR(O9="F",O9="A"),N7,IF(O7=O9,"",(IF(O7&gt;O9,N7,N9))))))</f>
        <v/>
      </c>
      <c r="S8" s="111"/>
      <c r="T8" s="112"/>
      <c r="U8" s="93"/>
      <c r="V8" s="93"/>
      <c r="W8" s="94"/>
      <c r="AQ8" s="132"/>
      <c r="AR8" s="133"/>
      <c r="AS8" s="133"/>
      <c r="AT8" s="134"/>
    </row>
    <row r="9" spans="1:46" ht="30" customHeight="1">
      <c r="A9" s="89"/>
      <c r="B9" s="93"/>
      <c r="C9" s="93"/>
      <c r="D9" s="93"/>
      <c r="E9" s="120"/>
      <c r="F9" s="91"/>
      <c r="G9" s="91"/>
      <c r="H9" s="91"/>
      <c r="I9" s="90"/>
      <c r="J9" s="95"/>
      <c r="K9" s="91" t="s">
        <v>9</v>
      </c>
      <c r="L9" s="96">
        <v>30</v>
      </c>
      <c r="M9" s="71" t="str">
        <f>IF(IF(ISNA(VLOOKUP(L9,Inscrits!$A$2:$C$65,2,FALSE)),"",VLOOKUP(L9,Inscrits!$A$2:$C$65,2,FALSE))=0,"",IF(ISNA(VLOOKUP(L9,Inscrits!$A$2:$C$65,2,FALSE)),"",VLOOKUP(L9,Inscrits!$A$2:$C$65,2,FALSE)))</f>
        <v>CHAPPERT ADRIEN LUDOVIC</v>
      </c>
      <c r="N9" s="72" t="str">
        <f>IF(IF(ISNA(VLOOKUP(L9,Inscrits!$A$2:$C$65,3,FALSE)),"","("&amp;(VLOOKUP(L9,Inscrits!$A$2:$C$65,3,FALSE))&amp;")")="()","",IF(ISNA(VLOOKUP(L9,Inscrits!$A$2:$C$65,3,FALSE)),"","("&amp;(VLOOKUP(L9,Inscrits!$A$2:$C$65,3,FALSE))&amp;")"))</f>
        <v>(34)</v>
      </c>
      <c r="O9" s="97"/>
      <c r="P9" s="98"/>
      <c r="Q9" s="99" t="s">
        <v>10</v>
      </c>
      <c r="R9" s="91"/>
      <c r="S9" s="90"/>
      <c r="T9" s="93"/>
      <c r="U9" s="93"/>
      <c r="V9" s="93"/>
      <c r="W9" s="94"/>
    </row>
    <row r="10" spans="1:46" ht="30" customHeight="1">
      <c r="A10" s="89"/>
      <c r="B10" s="93"/>
      <c r="C10" s="93"/>
      <c r="D10" s="125"/>
      <c r="E10" s="106"/>
      <c r="F10" s="71" t="str">
        <f>IF(OR(S14="F",S14="A"),Q14,IF(OR(S18="F",S18="A"),Q18,IF(S14=S18,"",(IF(S14&lt;S18,Q14,Q18)))))</f>
        <v/>
      </c>
      <c r="G10" s="72" t="str">
        <f>IF(OR(S14="F",S14="A"),R14,IF(OR(S18="F",S18="A"),R18,IF(S14=S18,"",(IF(S14&lt;S18,R14,R18)))))</f>
        <v/>
      </c>
      <c r="H10" s="91"/>
      <c r="I10" s="90"/>
      <c r="J10" s="91"/>
      <c r="K10" s="91"/>
      <c r="L10" s="96"/>
      <c r="M10" s="91"/>
      <c r="N10" s="91"/>
      <c r="O10" s="90"/>
      <c r="P10" s="91"/>
      <c r="Q10" s="91"/>
      <c r="R10" s="91"/>
      <c r="S10" s="90"/>
      <c r="T10" s="93"/>
      <c r="W10" s="94"/>
    </row>
    <row r="11" spans="1:46" ht="30" customHeight="1" thickBot="1">
      <c r="A11" s="89"/>
      <c r="B11" s="93"/>
      <c r="C11" s="93"/>
      <c r="D11" s="93"/>
      <c r="E11" s="90"/>
      <c r="F11" s="95"/>
      <c r="G11" s="91" t="s">
        <v>32</v>
      </c>
      <c r="H11" s="91"/>
      <c r="I11" s="90"/>
      <c r="J11" s="91"/>
      <c r="K11" s="91"/>
      <c r="L11" s="96"/>
      <c r="M11" s="91"/>
      <c r="N11" s="91"/>
      <c r="O11" s="90"/>
      <c r="P11" s="91"/>
      <c r="Q11" s="91"/>
      <c r="R11" s="91"/>
      <c r="S11" s="90"/>
      <c r="T11" s="93"/>
      <c r="U11" s="202" t="s">
        <v>36</v>
      </c>
      <c r="V11" s="203"/>
      <c r="W11" s="94"/>
    </row>
    <row r="12" spans="1:46" ht="30" customHeight="1">
      <c r="A12" s="89"/>
      <c r="E12" s="90"/>
      <c r="F12" s="91"/>
      <c r="G12" s="91"/>
      <c r="H12" s="91"/>
      <c r="I12" s="90"/>
      <c r="J12" s="91"/>
      <c r="K12" s="91"/>
      <c r="L12" s="96"/>
      <c r="M12" s="91"/>
      <c r="N12" s="91"/>
      <c r="O12" s="90"/>
      <c r="P12" s="91"/>
      <c r="Q12" s="91"/>
      <c r="R12" s="91"/>
      <c r="S12" s="90"/>
      <c r="T12" s="93"/>
      <c r="U12" s="93"/>
      <c r="V12" s="93"/>
      <c r="W12" s="94"/>
      <c r="AQ12" s="205" t="s">
        <v>37</v>
      </c>
      <c r="AR12" s="206"/>
      <c r="AS12" s="206"/>
      <c r="AT12" s="207"/>
    </row>
    <row r="13" spans="1:46" ht="30" customHeight="1" thickBot="1">
      <c r="A13" s="89"/>
      <c r="B13" s="202" t="s">
        <v>36</v>
      </c>
      <c r="C13" s="203"/>
      <c r="E13" s="90"/>
      <c r="F13" s="91"/>
      <c r="G13" s="91"/>
      <c r="H13" s="91"/>
      <c r="I13" s="90"/>
      <c r="J13" s="95"/>
      <c r="K13" s="95" t="s">
        <v>11</v>
      </c>
      <c r="L13" s="96">
        <v>19</v>
      </c>
      <c r="M13" s="71" t="str">
        <f>IF(IF(ISNA(VLOOKUP(L13,Inscrits!$A$2:$C$65,2,FALSE)),"",VLOOKUP(L13,Inscrits!$A$2:$C$65,2,FALSE))=0,"",IF(ISNA(VLOOKUP(L13,Inscrits!$A$2:$C$65,2,FALSE)),"",VLOOKUP(L13,Inscrits!$A$2:$C$65,2,FALSE)))</f>
        <v>BALHAND SEBASTIEN</v>
      </c>
      <c r="N13" s="72" t="str">
        <f>IF(IF(ISNA(VLOOKUP(L13,Inscrits!$A$2:$C$65,3,FALSE)),"","("&amp;(VLOOKUP(L13,Inscrits!$A$2:$C$65,3,FALSE))&amp;")")="()","",IF(ISNA(VLOOKUP(L13,Inscrits!$A$2:$C$65,3,FALSE)),"","("&amp;(VLOOKUP(L13,Inscrits!$A$2:$C$65,3,FALSE))&amp;")"))</f>
        <v>(21)</v>
      </c>
      <c r="O13" s="97"/>
      <c r="P13" s="98"/>
      <c r="Q13" s="99" t="s">
        <v>7</v>
      </c>
      <c r="R13" s="91"/>
      <c r="S13" s="90"/>
      <c r="T13" s="93"/>
      <c r="U13" s="93"/>
      <c r="V13" s="93"/>
      <c r="W13" s="94"/>
      <c r="AC13" s="100" t="s">
        <v>2</v>
      </c>
      <c r="AD13" s="100" t="s">
        <v>3</v>
      </c>
      <c r="AE13" s="100" t="s">
        <v>2</v>
      </c>
      <c r="AF13" s="100" t="s">
        <v>3</v>
      </c>
      <c r="AG13" s="100" t="s">
        <v>2</v>
      </c>
      <c r="AH13" s="100" t="s">
        <v>3</v>
      </c>
      <c r="AI13" s="100" t="s">
        <v>2</v>
      </c>
      <c r="AJ13" s="100" t="s">
        <v>3</v>
      </c>
      <c r="AK13" s="100" t="s">
        <v>2</v>
      </c>
      <c r="AL13" s="100" t="s">
        <v>3</v>
      </c>
      <c r="AM13" s="100" t="s">
        <v>2</v>
      </c>
      <c r="AN13" s="100" t="s">
        <v>3</v>
      </c>
      <c r="AO13" s="100" t="s">
        <v>4</v>
      </c>
      <c r="AQ13" s="135"/>
      <c r="AR13" s="136" t="s">
        <v>5</v>
      </c>
      <c r="AS13" s="137" t="s">
        <v>4</v>
      </c>
      <c r="AT13" s="138"/>
    </row>
    <row r="14" spans="1:46" ht="30" customHeight="1" thickTop="1">
      <c r="A14" s="89"/>
      <c r="E14" s="90"/>
      <c r="F14" s="91"/>
      <c r="G14" s="91"/>
      <c r="H14" s="105"/>
      <c r="I14" s="106" t="s">
        <v>49</v>
      </c>
      <c r="J14" s="71" t="str">
        <f>IF(OR(AND(O13="F",O15="F"),AND(O13="A",O15="A")),M15,IF(OR(O13="F",O13="A"),M13,IF(OR(O15="F",O15="A"),M15,IF(O13=O15,"",(IF(O13&lt;O15,M13,M15))))))</f>
        <v>Blanc 9</v>
      </c>
      <c r="K14" s="72" t="str">
        <f>IF(OR(AND(O13="F",O15="F"),AND(O13="A",O15="A")),N15,IF(OR(O13="F",O13="A"),N13,IF(OR(O15="F",O15="A"),N15,IF(O13=O15,"",(IF(O13&lt;O15,N13,N15))))))</f>
        <v>(NC)</v>
      </c>
      <c r="L14" s="96"/>
      <c r="M14" s="107" t="s">
        <v>102</v>
      </c>
      <c r="N14" s="108"/>
      <c r="O14" s="109"/>
      <c r="P14" s="110"/>
      <c r="Q14" s="71" t="str">
        <f>IF(OR(AND(O13="F",O15="F"),AND(O13="A",O15="A")),M13,IF(OR(O13="F",O13="A"),M15,IF(OR(O15="F",O15="A"),M13,IF(O13=O15,"",(IF(O13&gt;O15,M13,M15))))))</f>
        <v>BALHAND SEBASTIEN</v>
      </c>
      <c r="R14" s="72" t="str">
        <f>IF(OR(AND(O13="F",O15="F"),AND(O13="A",O15="A")),N13,IF(OR(O13="F",O13="A"),N15,IF(OR(O15="F",O15="A"),N13,IF(O13=O15,"",(IF(O13&gt;O15,N13,N15))))))</f>
        <v>(21)</v>
      </c>
      <c r="S14" s="111"/>
      <c r="T14" s="112"/>
      <c r="U14" s="93"/>
      <c r="V14" s="93"/>
      <c r="W14" s="94"/>
      <c r="Y14" s="87">
        <v>2</v>
      </c>
      <c r="Z14" s="113" t="str">
        <f>IF(U16="","",IF(U16=Q14,Q14,Q18))</f>
        <v/>
      </c>
      <c r="AB14" s="114" t="str">
        <f>M13</f>
        <v>BALHAND SEBASTIEN</v>
      </c>
      <c r="AC14" s="115" t="str">
        <f>IF(AB14=M13,IF(O15="F","",O13),0)</f>
        <v/>
      </c>
      <c r="AD14" s="115" t="str">
        <f>IF(AB14=M13,IF(O13="F","",O15),0)</f>
        <v>F</v>
      </c>
      <c r="AE14" s="116">
        <f>IF(AB14=Q14,IF(S18="F","",S14),0)</f>
        <v>0</v>
      </c>
      <c r="AF14" s="116">
        <f>IF(AB14=Q14,IF(S14="F","",S18),0)</f>
        <v>0</v>
      </c>
      <c r="AG14" s="115">
        <f>IF(AB14=J14,IF(I18="F","",I14),0)</f>
        <v>0</v>
      </c>
      <c r="AH14" s="115">
        <f>IF(AB14=J14,IF(I14="F","",I18),0)</f>
        <v>0</v>
      </c>
      <c r="AI14" s="116">
        <f>IF(AB14=F16,IF(E20="F","",E16),0)</f>
        <v>0</v>
      </c>
      <c r="AJ14" s="116">
        <f>IF(AB14=F16,IF(E16="F","",E20),0)</f>
        <v>0</v>
      </c>
      <c r="AK14" s="115">
        <f>IF(AB14=F10,IF(E6="F","",E10),0)</f>
        <v>0</v>
      </c>
      <c r="AL14" s="115">
        <f>IF(AB14=F10,IF(E10="F","",E6),0)</f>
        <v>0</v>
      </c>
      <c r="AM14" s="117">
        <f t="shared" ref="AM14:AN17" si="1">SUM(AC14,AE14,AG14,AI14,AK14)</f>
        <v>0</v>
      </c>
      <c r="AN14" s="117">
        <f t="shared" si="1"/>
        <v>0</v>
      </c>
      <c r="AO14" s="113">
        <f>AM14-AN14</f>
        <v>0</v>
      </c>
      <c r="AQ14" s="135"/>
      <c r="AR14" s="118" t="str">
        <f>Z6</f>
        <v/>
      </c>
      <c r="AS14" s="119" t="str">
        <f>IF(AR14="","",(VLOOKUP(AR14,AB4:AO17,14,FALSE)))</f>
        <v/>
      </c>
      <c r="AT14" s="138"/>
    </row>
    <row r="15" spans="1:46" ht="30" customHeight="1">
      <c r="A15" s="89"/>
      <c r="B15" s="93"/>
      <c r="C15" s="93"/>
      <c r="D15" s="93"/>
      <c r="E15" s="90"/>
      <c r="F15" s="95"/>
      <c r="G15" s="91" t="s">
        <v>31</v>
      </c>
      <c r="H15" s="91"/>
      <c r="I15" s="120"/>
      <c r="J15" s="91"/>
      <c r="K15" s="91"/>
      <c r="L15" s="96">
        <v>46</v>
      </c>
      <c r="M15" s="71" t="str">
        <f>IF(IF(ISNA(VLOOKUP(L15,Inscrits!$A$2:$C$65,2,FALSE)),"",VLOOKUP(L15,Inscrits!$A$2:$C$65,2,FALSE))=0,"",IF(ISNA(VLOOKUP(L15,Inscrits!$A$2:$C$65,2,FALSE)),"",VLOOKUP(L15,Inscrits!$A$2:$C$65,2,FALSE)))</f>
        <v>Blanc 9</v>
      </c>
      <c r="N15" s="72" t="str">
        <f>IF(IF(ISNA(VLOOKUP(L15,Inscrits!$A$2:$C$65,3,FALSE)),"","("&amp;(VLOOKUP(L15,Inscrits!$A$2:$C$65,3,FALSE))&amp;")")="()","",IF(ISNA(VLOOKUP(L15,Inscrits!$A$2:$C$65,3,FALSE)),"","("&amp;(VLOOKUP(L15,Inscrits!$A$2:$C$65,3,FALSE))&amp;")"))</f>
        <v>(NC)</v>
      </c>
      <c r="O15" s="97" t="s">
        <v>49</v>
      </c>
      <c r="P15" s="98"/>
      <c r="Q15" s="91"/>
      <c r="R15" s="91"/>
      <c r="S15" s="90"/>
      <c r="T15" s="121"/>
      <c r="U15" s="122" t="s">
        <v>29</v>
      </c>
      <c r="V15" s="93"/>
      <c r="W15" s="94"/>
      <c r="Y15" s="87">
        <v>4</v>
      </c>
      <c r="Z15" s="113" t="str">
        <f>IF(B18="","",IF(B18=F16,F16,F20))</f>
        <v/>
      </c>
      <c r="AB15" s="114" t="str">
        <f>M15</f>
        <v>Blanc 9</v>
      </c>
      <c r="AC15" s="115" t="str">
        <f>IF(AB15=M15,IF(O13="F","",O15),0)</f>
        <v>F</v>
      </c>
      <c r="AD15" s="115" t="str">
        <f>IF(AB15=M15,IF(O15="F","",O13),0)</f>
        <v/>
      </c>
      <c r="AE15" s="116">
        <f>IF(AB15=Q14,IF(S18="F","",S14),0)</f>
        <v>0</v>
      </c>
      <c r="AF15" s="116">
        <f>IF(AB15=Q14,IF(S14="F","",S18),0)</f>
        <v>0</v>
      </c>
      <c r="AG15" s="115" t="str">
        <f>IF(AB15=J14,IF(I18="F","",I14),0)</f>
        <v>F</v>
      </c>
      <c r="AH15" s="115" t="str">
        <f>IF(AB15=J14,IF(I14="F","",I18),0)</f>
        <v/>
      </c>
      <c r="AI15" s="116">
        <f>IF(AB15=F16,IF(E20="F","",E16),0)</f>
        <v>0</v>
      </c>
      <c r="AJ15" s="116">
        <f>IF(AB15=F16,IF(E16="F","",E20),0)</f>
        <v>0</v>
      </c>
      <c r="AK15" s="115">
        <f>IF(AB15=F10,IF(E6="F","",E10),0)</f>
        <v>0</v>
      </c>
      <c r="AL15" s="115">
        <f>IF(AB15=F10,IF(E10="F","",E6),0)</f>
        <v>0</v>
      </c>
      <c r="AM15" s="117">
        <f t="shared" si="1"/>
        <v>0</v>
      </c>
      <c r="AN15" s="117">
        <f t="shared" si="1"/>
        <v>0</v>
      </c>
      <c r="AO15" s="113">
        <f>AM15-AN15</f>
        <v>0</v>
      </c>
      <c r="AQ15" s="135"/>
      <c r="AR15" s="123" t="str">
        <f>Z16</f>
        <v/>
      </c>
      <c r="AS15" s="124" t="str">
        <f>IF(AR15="","",(VLOOKUP(AR15,AB4:AO17,14,FALSE)))</f>
        <v/>
      </c>
      <c r="AT15" s="138"/>
    </row>
    <row r="16" spans="1:46" ht="30" customHeight="1">
      <c r="A16" s="89"/>
      <c r="B16" s="93"/>
      <c r="C16" s="93"/>
      <c r="D16" s="125"/>
      <c r="E16" s="106" t="s">
        <v>49</v>
      </c>
      <c r="F16" s="71" t="str">
        <f>IF(OR(I14="F",I14="A"),J18,IF(OR(I18="F",I18="A"),J14,IF(I14=I18,"",(IF(I14&gt;I18,J14,J18)))))</f>
        <v>Blanc 14</v>
      </c>
      <c r="G16" s="72" t="str">
        <f>IF(OR(I14="F",I14="A"),K18,IF(OR(I18="F",I18="A"),K14,IF(I14=I18,"",(IF(I14&gt;I18,K14,K18)))))</f>
        <v>(NC)</v>
      </c>
      <c r="H16" s="91"/>
      <c r="I16" s="120"/>
      <c r="J16" s="107" t="s">
        <v>107</v>
      </c>
      <c r="K16" s="108"/>
      <c r="L16" s="96"/>
      <c r="M16" s="91"/>
      <c r="N16" s="91"/>
      <c r="O16" s="90"/>
      <c r="P16" s="91"/>
      <c r="Q16" s="107" t="s">
        <v>105</v>
      </c>
      <c r="R16" s="108"/>
      <c r="S16" s="90"/>
      <c r="T16" s="126"/>
      <c r="U16" s="71" t="str">
        <f>IF(OR(S14="F",S14="A"),Q18,IF(OR(S18="F",S18="A"),Q14,IF(S14=S18,"",(IF(S14&gt;S18,Q14,Q18)))))</f>
        <v/>
      </c>
      <c r="V16" s="72" t="str">
        <f>IF(OR(S14="F",S14="A"),R18,IF(OR(S18="F",S18="A"),R14,IF(S14=S18,"",(IF(S14&gt;S18,R14,R18)))))</f>
        <v/>
      </c>
      <c r="W16" s="127" t="s">
        <v>57</v>
      </c>
      <c r="Y16" s="87">
        <v>6</v>
      </c>
      <c r="Z16" s="113" t="str">
        <f>IF(B18="","",IF(B18=F16,F20,F16))</f>
        <v/>
      </c>
      <c r="AB16" s="114" t="str">
        <f>M17</f>
        <v>Blanc 14</v>
      </c>
      <c r="AC16" s="115" t="str">
        <f>IF(AB16=M17,IF(O19="F","",O17),0)</f>
        <v>F</v>
      </c>
      <c r="AD16" s="115" t="str">
        <f>IF(AB16=M17,IF(O17="F","",O19),0)</f>
        <v/>
      </c>
      <c r="AE16" s="116">
        <f>IF(AB16=Q18,IF(S14="F","",S18),0)</f>
        <v>0</v>
      </c>
      <c r="AF16" s="116">
        <f>IF(AB16=Q18,IF(S18="F","",S14),0)</f>
        <v>0</v>
      </c>
      <c r="AG16" s="115" t="str">
        <f>IF(AB16=J18,IF(I14="F","",I18),0)</f>
        <v/>
      </c>
      <c r="AH16" s="115" t="str">
        <f>IF(AB16=J18,IF(I18="F","",I14),0)</f>
        <v>F</v>
      </c>
      <c r="AI16" s="116" t="str">
        <f>IF(AB16=F16,IF(E20="F","",E16),0)</f>
        <v>F</v>
      </c>
      <c r="AJ16" s="116" t="str">
        <f>IF(AB16=F16,IF(E16="F","",E20),0)</f>
        <v/>
      </c>
      <c r="AK16" s="115">
        <f>IF(AB16=F10,IF(E6="F","",E10),0)</f>
        <v>0</v>
      </c>
      <c r="AL16" s="115">
        <f>IF(AB16=F10,IF(E10="F","",E6),0)</f>
        <v>0</v>
      </c>
      <c r="AM16" s="117">
        <f t="shared" si="1"/>
        <v>0</v>
      </c>
      <c r="AN16" s="117">
        <f t="shared" si="1"/>
        <v>0</v>
      </c>
      <c r="AO16" s="113">
        <f>AM16-AN16</f>
        <v>0</v>
      </c>
      <c r="AQ16" s="135"/>
      <c r="AR16" s="123" t="str">
        <f>Z7</f>
        <v/>
      </c>
      <c r="AS16" s="124" t="str">
        <f>IF(AR16="","",(VLOOKUP(AR16,AB4:AO17,14,FALSE)))</f>
        <v/>
      </c>
      <c r="AT16" s="138"/>
    </row>
    <row r="17" spans="1:46" ht="30" customHeight="1">
      <c r="A17" s="89"/>
      <c r="B17" s="128"/>
      <c r="C17" s="93" t="s">
        <v>35</v>
      </c>
      <c r="D17" s="93"/>
      <c r="E17" s="120"/>
      <c r="F17" s="91"/>
      <c r="G17" s="91"/>
      <c r="H17" s="91"/>
      <c r="I17" s="120"/>
      <c r="J17" s="91"/>
      <c r="K17" s="91"/>
      <c r="L17" s="96">
        <v>51</v>
      </c>
      <c r="M17" s="71" t="str">
        <f>IF(IF(ISNA(VLOOKUP(L17,Inscrits!$A$2:$C$65,2,FALSE)),"",VLOOKUP(L17,Inscrits!$A$2:$C$65,2,FALSE))=0,"",IF(ISNA(VLOOKUP(L17,Inscrits!$A$2:$C$65,2,FALSE)),"",VLOOKUP(L17,Inscrits!$A$2:$C$65,2,FALSE)))</f>
        <v>Blanc 14</v>
      </c>
      <c r="N17" s="72" t="str">
        <f>IF(IF(ISNA(VLOOKUP(L17,Inscrits!$A$2:$C$65,3,FALSE)),"","("&amp;(VLOOKUP(L17,Inscrits!$A$2:$C$65,3,FALSE))&amp;")")="()","",IF(ISNA(VLOOKUP(L17,Inscrits!$A$2:$C$65,3,FALSE)),"","("&amp;(VLOOKUP(L17,Inscrits!$A$2:$C$65,3,FALSE))&amp;")"))</f>
        <v>(NC)</v>
      </c>
      <c r="O17" s="97" t="s">
        <v>49</v>
      </c>
      <c r="P17" s="98"/>
      <c r="Q17" s="91"/>
      <c r="R17" s="91"/>
      <c r="S17" s="90"/>
      <c r="T17" s="121"/>
      <c r="U17" s="93"/>
      <c r="V17" s="93"/>
      <c r="W17" s="94"/>
      <c r="Y17" s="87">
        <v>8</v>
      </c>
      <c r="Z17" s="113" t="str">
        <f>IF(F16="","",IF(F16=J14,J18,J14))</f>
        <v>Blanc 9</v>
      </c>
      <c r="AB17" s="114" t="str">
        <f>M19</f>
        <v>BABEL STEPHANIE</v>
      </c>
      <c r="AC17" s="115" t="str">
        <f>IF(AB17=M19,IF(O17="F","",O19),0)</f>
        <v/>
      </c>
      <c r="AD17" s="115" t="str">
        <f>IF(AB17=M19,IF(O19="F","",O17),0)</f>
        <v>F</v>
      </c>
      <c r="AE17" s="116">
        <f>IF(AB17=Q18,IF(S14="F","",S18),0)</f>
        <v>0</v>
      </c>
      <c r="AF17" s="116">
        <f>IF(AB17=Q18,IF(S18="F","",S14),0)</f>
        <v>0</v>
      </c>
      <c r="AG17" s="115">
        <f>IF(AB17=J18,IF(I14="F","",I18),0)</f>
        <v>0</v>
      </c>
      <c r="AH17" s="115">
        <f>IF(AB17=J18,IF(I18="F","",I14),0)</f>
        <v>0</v>
      </c>
      <c r="AI17" s="116">
        <f>IF(AB17=F16,IF(E20="F","",E16),0)</f>
        <v>0</v>
      </c>
      <c r="AJ17" s="116">
        <f>IF(AB17=F16,IF(E16="F","",E20),0)</f>
        <v>0</v>
      </c>
      <c r="AK17" s="115">
        <f>IF(AB17=F10,IF(E6="F","",E10),0)</f>
        <v>0</v>
      </c>
      <c r="AL17" s="115">
        <f>IF(AB17=F10,IF(E10="F","",E6),0)</f>
        <v>0</v>
      </c>
      <c r="AM17" s="117">
        <f t="shared" si="1"/>
        <v>0</v>
      </c>
      <c r="AN17" s="117">
        <f t="shared" si="1"/>
        <v>0</v>
      </c>
      <c r="AO17" s="113">
        <f>AM17-AN17</f>
        <v>0</v>
      </c>
      <c r="AQ17" s="135"/>
      <c r="AR17" s="123" t="str">
        <f>Z17</f>
        <v>Blanc 9</v>
      </c>
      <c r="AS17" s="124">
        <f>IF(AR17="","",(VLOOKUP(AR17,AB4:AO17,14,FALSE)))</f>
        <v>0</v>
      </c>
      <c r="AT17" s="138"/>
    </row>
    <row r="18" spans="1:46" ht="30" customHeight="1" thickBot="1">
      <c r="A18" s="129" t="s">
        <v>55</v>
      </c>
      <c r="B18" s="71" t="str">
        <f>IF(OR(E16="F",E16="A"),F20,IF(OR(E20="F",E20="A"),F16,IF(E16=E20,"",(IF(E16&gt;E20,F16,F20)))))</f>
        <v/>
      </c>
      <c r="C18" s="130" t="str">
        <f>IF(OR(E16="F",E16="A"),G20,IF(OR(E20="F",E20="A"),G16,IF(E16=E20,"",(IF(E16&gt;E20,G16,G20)))))</f>
        <v/>
      </c>
      <c r="D18" s="93"/>
      <c r="E18" s="120"/>
      <c r="F18" s="107" t="s">
        <v>109</v>
      </c>
      <c r="G18" s="108"/>
      <c r="H18" s="105"/>
      <c r="I18" s="106"/>
      <c r="J18" s="71" t="str">
        <f>IF(OR(AND(O17="F",O19="F"),AND(O17="A",O19="A")),M19,IF(OR(O17="F",O17="A"),M17,IF(OR(O19="F",O19="A"),M19,IF(O17=O19,"",(IF(O17&lt;O19,M17,M19))))))</f>
        <v>Blanc 14</v>
      </c>
      <c r="K18" s="72" t="str">
        <f>IF(OR(AND(O17="F",O19="F"),AND(O17="A",O19="A")),N19,IF(OR(O17="F",O17="A"),N17,IF(OR(O19="F",O19="A"),N19,IF(O17=O19,"",(IF(O17&lt;O19,N17,N19))))))</f>
        <v>(NC)</v>
      </c>
      <c r="L18" s="96"/>
      <c r="M18" s="107" t="s">
        <v>103</v>
      </c>
      <c r="N18" s="108"/>
      <c r="O18" s="109"/>
      <c r="P18" s="131"/>
      <c r="Q18" s="71" t="str">
        <f>IF(OR(AND(O17="F",O19="F"),AND(O17="A",O19="A")),M17,IF(OR(O17="F",O17="A"),M19,IF(OR(O19="F",O19="A"),M17,IF(O17=O19,"",(IF(O17&gt;O19,M17,M19))))))</f>
        <v>BABEL STEPHANIE</v>
      </c>
      <c r="R18" s="72" t="str">
        <f>IF(OR(AND(O17="F",O19="F"),AND(O17="A",O19="A")),N17,IF(OR(O17="F",O17="A"),N19,IF(OR(O19="F",O19="A"),N17,IF(O17=O19,"",(IF(O17&gt;O19,N17,N19))))))</f>
        <v>(15)</v>
      </c>
      <c r="S18" s="111"/>
      <c r="T18" s="112"/>
      <c r="U18" s="93"/>
      <c r="V18" s="93"/>
      <c r="W18" s="94"/>
      <c r="AQ18" s="139"/>
      <c r="AR18" s="140"/>
      <c r="AS18" s="140"/>
      <c r="AT18" s="141"/>
    </row>
    <row r="19" spans="1:46" ht="30" customHeight="1">
      <c r="A19" s="89"/>
      <c r="B19" s="93"/>
      <c r="C19" s="93"/>
      <c r="D19" s="93"/>
      <c r="E19" s="120"/>
      <c r="F19" s="91"/>
      <c r="G19" s="91"/>
      <c r="H19" s="91"/>
      <c r="I19" s="90"/>
      <c r="J19" s="95"/>
      <c r="K19" s="91" t="s">
        <v>28</v>
      </c>
      <c r="L19" s="96">
        <v>14</v>
      </c>
      <c r="M19" s="71" t="str">
        <f>IF(IF(ISNA(VLOOKUP(L19,Inscrits!$A$2:$C$65,2,FALSE)),"",VLOOKUP(L19,Inscrits!$A$2:$C$65,2,FALSE))=0,"",IF(ISNA(VLOOKUP(L19,Inscrits!$A$2:$C$65,2,FALSE)),"",VLOOKUP(L19,Inscrits!$A$2:$C$65,2,FALSE)))</f>
        <v>BABEL STEPHANIE</v>
      </c>
      <c r="N19" s="72" t="str">
        <f>IF(IF(ISNA(VLOOKUP(L19,Inscrits!$A$2:$C$65,3,FALSE)),"","("&amp;(VLOOKUP(L19,Inscrits!$A$2:$C$65,3,FALSE))&amp;")")="()","",IF(ISNA(VLOOKUP(L19,Inscrits!$A$2:$C$65,3,FALSE)),"","("&amp;(VLOOKUP(L19,Inscrits!$A$2:$C$65,3,FALSE))&amp;")"))</f>
        <v>(15)</v>
      </c>
      <c r="O19" s="97"/>
      <c r="P19" s="98"/>
      <c r="Q19" s="99" t="s">
        <v>6</v>
      </c>
      <c r="R19" s="91"/>
      <c r="S19" s="90"/>
      <c r="T19" s="93"/>
      <c r="U19" s="93"/>
      <c r="V19" s="93"/>
      <c r="W19" s="94"/>
    </row>
    <row r="20" spans="1:46" ht="30" customHeight="1">
      <c r="A20" s="89"/>
      <c r="B20" s="93"/>
      <c r="C20" s="93"/>
      <c r="D20" s="125"/>
      <c r="E20" s="106"/>
      <c r="F20" s="71" t="str">
        <f>IF(OR(S4="F",S4="A"),Q4,IF(OR(S8="F",S8="A"),Q8,IF(S4=S8,"",(IF(S4&lt;S8,Q4,Q8)))))</f>
        <v/>
      </c>
      <c r="G20" s="72" t="str">
        <f>IF(OR(S4="F",S4="A"),R4,IF(OR(S8="F",S8="A"),R8,IF(S4=S8,"",(IF(S4&lt;S8,R4,R8)))))</f>
        <v/>
      </c>
      <c r="H20" s="91"/>
      <c r="I20" s="90"/>
      <c r="J20" s="91"/>
      <c r="K20" s="91"/>
      <c r="L20" s="96"/>
      <c r="M20" s="91"/>
      <c r="N20" s="91"/>
      <c r="O20" s="90"/>
      <c r="P20" s="91"/>
      <c r="Q20" s="91"/>
      <c r="R20" s="91"/>
      <c r="S20" s="90"/>
      <c r="T20" s="93"/>
      <c r="U20" s="93"/>
      <c r="V20" s="93"/>
      <c r="W20" s="94"/>
    </row>
    <row r="21" spans="1:46" ht="30" customHeight="1">
      <c r="A21" s="89"/>
      <c r="B21" s="93"/>
      <c r="C21" s="93"/>
      <c r="D21" s="93"/>
      <c r="E21" s="90"/>
      <c r="F21" s="95"/>
      <c r="G21" s="91" t="s">
        <v>33</v>
      </c>
      <c r="H21" s="91"/>
      <c r="I21" s="90"/>
      <c r="J21" s="201" t="str">
        <f>IF(Accueil!G18=3,"","MATCHS EN 2 GAGNANTES COTE PERDANT")</f>
        <v/>
      </c>
      <c r="K21" s="201"/>
      <c r="L21" s="201"/>
      <c r="M21" s="201"/>
      <c r="N21" s="201"/>
      <c r="O21" s="201"/>
      <c r="P21" s="201"/>
      <c r="Q21" s="201"/>
      <c r="R21" s="201"/>
      <c r="S21" s="90"/>
      <c r="T21" s="93"/>
      <c r="U21" s="93"/>
      <c r="V21" s="93"/>
      <c r="W21" s="94"/>
    </row>
    <row r="22" spans="1:46" ht="30" customHeight="1" thickBot="1">
      <c r="A22" s="142"/>
      <c r="B22" s="143"/>
      <c r="C22" s="143"/>
      <c r="D22" s="143"/>
      <c r="E22" s="144"/>
      <c r="F22" s="145"/>
      <c r="G22" s="145"/>
      <c r="H22" s="145"/>
      <c r="I22" s="144"/>
      <c r="J22" s="145"/>
      <c r="K22" s="145"/>
      <c r="L22" s="146"/>
      <c r="M22" s="145"/>
      <c r="N22" s="145"/>
      <c r="O22" s="144"/>
      <c r="P22" s="145"/>
      <c r="Q22" s="145"/>
      <c r="R22" s="145"/>
      <c r="S22" s="144"/>
      <c r="T22" s="143"/>
      <c r="U22" s="143"/>
      <c r="V22" s="143"/>
      <c r="W22" s="147"/>
    </row>
    <row r="23" spans="1:46" ht="30.95" customHeight="1" thickTop="1"/>
    <row r="24" spans="1:46" ht="14.1" customHeight="1">
      <c r="M24" s="91"/>
      <c r="N24" s="91"/>
    </row>
  </sheetData>
  <sheetProtection password="C328" sheet="1" objects="1" scenarios="1"/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298" priority="1" stopIfTrue="1">
      <formula>AND(($F$6=$B$8),($F$6&lt;&gt;""))</formula>
    </cfRule>
    <cfRule type="expression" priority="2" stopIfTrue="1">
      <formula>$F$10=$B$8</formula>
    </cfRule>
    <cfRule type="expression" dxfId="297" priority="3" stopIfTrue="1">
      <formula>AND(($G$8&lt;&gt;""),($F$6&lt;&gt;""))</formula>
    </cfRule>
  </conditionalFormatting>
  <conditionalFormatting sqref="J8:K8">
    <cfRule type="expression" dxfId="296" priority="4" stopIfTrue="1">
      <formula>AND(($J$8=$F$6),($J$8&lt;&gt;""))</formula>
    </cfRule>
    <cfRule type="expression" priority="5" stopIfTrue="1">
      <formula>$J$4=$F$6</formula>
    </cfRule>
    <cfRule type="expression" dxfId="295" priority="6" stopIfTrue="1">
      <formula>AND(($K$6&lt;&gt;""),($J$8&lt;&gt;""))</formula>
    </cfRule>
  </conditionalFormatting>
  <conditionalFormatting sqref="J4:K4">
    <cfRule type="expression" dxfId="294" priority="7" stopIfTrue="1">
      <formula>AND(($J$4=$F$6),($J$4&lt;&gt;""))</formula>
    </cfRule>
    <cfRule type="expression" priority="8" stopIfTrue="1">
      <formula>$J$8=$F$6</formula>
    </cfRule>
    <cfRule type="expression" dxfId="293" priority="9" stopIfTrue="1">
      <formula>AND(($K$6&lt;&gt;""),($J$4&lt;&gt;""))</formula>
    </cfRule>
  </conditionalFormatting>
  <conditionalFormatting sqref="F10:G10">
    <cfRule type="expression" dxfId="292" priority="10" stopIfTrue="1">
      <formula>AND(($F$10=$B$8),($F$10&lt;&gt;""))</formula>
    </cfRule>
    <cfRule type="expression" priority="11" stopIfTrue="1">
      <formula>$F$6=$B$8</formula>
    </cfRule>
    <cfRule type="expression" dxfId="291" priority="12" stopIfTrue="1">
      <formula>AND(($G$8&lt;&gt;""),($F$10&lt;&gt;""))</formula>
    </cfRule>
  </conditionalFormatting>
  <conditionalFormatting sqref="F16:G16">
    <cfRule type="expression" dxfId="290" priority="13" stopIfTrue="1">
      <formula>AND(($F$16=$B$18),($F$16&lt;&gt;""))</formula>
    </cfRule>
    <cfRule type="expression" priority="14" stopIfTrue="1">
      <formula>$F$20=$B$18</formula>
    </cfRule>
    <cfRule type="expression" dxfId="289" priority="15" stopIfTrue="1">
      <formula>AND(($G$18&lt;&gt;""),($F$16&lt;&gt;""))</formula>
    </cfRule>
  </conditionalFormatting>
  <conditionalFormatting sqref="F20:G20">
    <cfRule type="expression" dxfId="288" priority="16" stopIfTrue="1">
      <formula>AND(($F$20=$B$18),($F$20&lt;&gt;""))</formula>
    </cfRule>
    <cfRule type="expression" priority="17" stopIfTrue="1">
      <formula>$F$16=$B$18</formula>
    </cfRule>
    <cfRule type="expression" dxfId="287" priority="18" stopIfTrue="1">
      <formula>AND(($G$18&lt;&gt;""),($F$20&lt;&gt;""))</formula>
    </cfRule>
  </conditionalFormatting>
  <conditionalFormatting sqref="J14:K14">
    <cfRule type="expression" dxfId="286" priority="19" stopIfTrue="1">
      <formula>AND(($J$14=$F$16),($J$14&lt;&gt;""))</formula>
    </cfRule>
    <cfRule type="expression" priority="20" stopIfTrue="1">
      <formula>$J$18=$F$16</formula>
    </cfRule>
    <cfRule type="expression" dxfId="285" priority="21" stopIfTrue="1">
      <formula>AND(($K$16&lt;&gt;""),($J$14&lt;&gt;""))</formula>
    </cfRule>
  </conditionalFormatting>
  <conditionalFormatting sqref="J18:K18">
    <cfRule type="expression" dxfId="284" priority="22" stopIfTrue="1">
      <formula>AND(($J$18=$F$16),($J$18&lt;&gt;""))</formula>
    </cfRule>
    <cfRule type="expression" priority="23" stopIfTrue="1">
      <formula>$J$14=$F$16</formula>
    </cfRule>
    <cfRule type="expression" dxfId="283" priority="24" stopIfTrue="1">
      <formula>AND(($K$16&lt;&gt;""),($J$18&lt;&gt;""))</formula>
    </cfRule>
  </conditionalFormatting>
  <conditionalFormatting sqref="Q4:R4">
    <cfRule type="expression" dxfId="282" priority="25" stopIfTrue="1">
      <formula>AND(($Q$4=$U$6),($Q$4&lt;&gt;""))</formula>
    </cfRule>
    <cfRule type="expression" priority="26" stopIfTrue="1">
      <formula>$Q$8=$U$6</formula>
    </cfRule>
    <cfRule type="expression" dxfId="281" priority="27" stopIfTrue="1">
      <formula>AND(($R$6&lt;&gt;""),($Q$4&lt;&gt;""))</formula>
    </cfRule>
  </conditionalFormatting>
  <conditionalFormatting sqref="Q8:R8">
    <cfRule type="expression" dxfId="280" priority="28" stopIfTrue="1">
      <formula>AND(($Q$8=$U$6),($Q$8&lt;&gt;""))</formula>
    </cfRule>
    <cfRule type="expression" priority="29" stopIfTrue="1">
      <formula>$Q$4=$U$6</formula>
    </cfRule>
    <cfRule type="expression" dxfId="279" priority="30" stopIfTrue="1">
      <formula>AND(($R$6&lt;&gt;""),($Q$8&lt;&gt;""))</formula>
    </cfRule>
  </conditionalFormatting>
  <conditionalFormatting sqref="Q14:R14">
    <cfRule type="expression" dxfId="278" priority="31" stopIfTrue="1">
      <formula>AND(($Q$14=$U$16),($Q$14&lt;&gt;""))</formula>
    </cfRule>
    <cfRule type="expression" priority="32" stopIfTrue="1">
      <formula>$Q$18=$U$16</formula>
    </cfRule>
    <cfRule type="expression" dxfId="277" priority="33" stopIfTrue="1">
      <formula>AND(($R$16&lt;&gt;""),($Q$14&lt;&gt;""))</formula>
    </cfRule>
  </conditionalFormatting>
  <conditionalFormatting sqref="Q18:R18">
    <cfRule type="expression" dxfId="276" priority="34" stopIfTrue="1">
      <formula>AND(($Q$18=$U$16),($Q$18&lt;&gt;""))</formula>
    </cfRule>
    <cfRule type="expression" priority="35" stopIfTrue="1">
      <formula>$Q$14=$U$16</formula>
    </cfRule>
    <cfRule type="expression" dxfId="275" priority="36" stopIfTrue="1">
      <formula>AND(($R$16&lt;&gt;""),($Q$18&lt;&gt;""))</formula>
    </cfRule>
  </conditionalFormatting>
  <conditionalFormatting sqref="M3:N3">
    <cfRule type="expression" dxfId="274" priority="37" stopIfTrue="1">
      <formula>AND(($M$3=$Q$4),($M$3&lt;&gt;""))</formula>
    </cfRule>
    <cfRule type="expression" dxfId="273" priority="38" stopIfTrue="1">
      <formula>$M$5=$Q$4</formula>
    </cfRule>
    <cfRule type="expression" dxfId="272" priority="39" stopIfTrue="1">
      <formula>AND(($N$4&lt;&gt;""),($M$3&lt;&gt;""))</formula>
    </cfRule>
  </conditionalFormatting>
  <conditionalFormatting sqref="M5:N5">
    <cfRule type="expression" dxfId="271" priority="40" stopIfTrue="1">
      <formula>AND(($M$5=$Q$4),($M$5&lt;&gt;""))</formula>
    </cfRule>
    <cfRule type="expression" priority="41" stopIfTrue="1">
      <formula>$M$3=$Q$4</formula>
    </cfRule>
    <cfRule type="expression" dxfId="270" priority="42" stopIfTrue="1">
      <formula>AND(($N$4&lt;&gt;""),($M$5&lt;&gt;""))</formula>
    </cfRule>
  </conditionalFormatting>
  <conditionalFormatting sqref="M7:N7">
    <cfRule type="expression" dxfId="269" priority="43" stopIfTrue="1">
      <formula>AND(($M$7=$Q$8),($M$7&lt;&gt;""))</formula>
    </cfRule>
    <cfRule type="expression" priority="44" stopIfTrue="1">
      <formula>$M$9=$Q$8</formula>
    </cfRule>
    <cfRule type="expression" dxfId="268" priority="45" stopIfTrue="1">
      <formula>AND(($N$8&lt;&gt;""),($M$7&lt;&gt;""))</formula>
    </cfRule>
  </conditionalFormatting>
  <conditionalFormatting sqref="M9:N9">
    <cfRule type="expression" dxfId="267" priority="46" stopIfTrue="1">
      <formula>AND(($M$9=$Q$8),($M$9&lt;&gt;""))</formula>
    </cfRule>
    <cfRule type="expression" priority="47" stopIfTrue="1">
      <formula>$M$7=$Q$8</formula>
    </cfRule>
    <cfRule type="expression" dxfId="266" priority="48" stopIfTrue="1">
      <formula>AND(($N$8&lt;&gt;""),($M$9&lt;&gt;""))</formula>
    </cfRule>
  </conditionalFormatting>
  <conditionalFormatting sqref="M13:N13">
    <cfRule type="expression" dxfId="265" priority="49" stopIfTrue="1">
      <formula>AND(($M$13=$Q$14),($M$13&lt;&gt;""))</formula>
    </cfRule>
    <cfRule type="expression" priority="50" stopIfTrue="1">
      <formula>$M$15=$Q$14</formula>
    </cfRule>
    <cfRule type="expression" dxfId="264" priority="51" stopIfTrue="1">
      <formula>AND(($N$14&lt;&gt;""),($M$13&lt;&gt;""))</formula>
    </cfRule>
  </conditionalFormatting>
  <conditionalFormatting sqref="M15:N15">
    <cfRule type="expression" dxfId="263" priority="52" stopIfTrue="1">
      <formula>AND(($M$15=$Q$14),($M$15&lt;&gt;""))</formula>
    </cfRule>
    <cfRule type="expression" priority="53" stopIfTrue="1">
      <formula>$M$13=$Q$14</formula>
    </cfRule>
    <cfRule type="expression" dxfId="262" priority="54" stopIfTrue="1">
      <formula>AND(($N$14&lt;&gt;""),($M$15&lt;&gt;""))</formula>
    </cfRule>
  </conditionalFormatting>
  <conditionalFormatting sqref="M17:N17">
    <cfRule type="expression" dxfId="261" priority="55" stopIfTrue="1">
      <formula>AND(($M$17=$Q$18),($M$17&lt;&gt;""))</formula>
    </cfRule>
    <cfRule type="expression" priority="56" stopIfTrue="1">
      <formula>$M$19=$Q$18</formula>
    </cfRule>
    <cfRule type="expression" dxfId="260" priority="57" stopIfTrue="1">
      <formula>AND(($N$18&lt;&gt;""),($M$17&lt;&gt;""))</formula>
    </cfRule>
  </conditionalFormatting>
  <conditionalFormatting sqref="M19:N19">
    <cfRule type="expression" dxfId="259" priority="58" stopIfTrue="1">
      <formula>AND(($M$19=$Q$18),($M$19&lt;&gt;""))</formula>
    </cfRule>
    <cfRule type="expression" priority="59" stopIfTrue="1">
      <formula>$M$17=$Q$18</formula>
    </cfRule>
    <cfRule type="expression" dxfId="258" priority="60" stopIfTrue="1">
      <formula>AND(($N$18&lt;&gt;""),($M$19&lt;&gt;""))</formula>
    </cfRule>
  </conditionalFormatting>
  <conditionalFormatting sqref="E6 E10 E16 E20 I18 I14 I4 I8 O3 O5 O7 O9 O13 O15 O17 O19 S18 S14 S8 S4">
    <cfRule type="cellIs" dxfId="257" priority="61" stopIfTrue="1" operator="equal">
      <formula>"F"</formula>
    </cfRule>
    <cfRule type="cellIs" dxfId="256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E20 E6 E10 I14 I18 E16 I4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3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2007-2008
&amp;C&amp;"Book Antiqua,Italique"&amp;20Les 4 premiers de chaque Poule sont qualifiés
(Tableau de 64 joueurs)&amp;R&amp;"Comic Sans MS,Gras"&amp;20LIGUE FFB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T24"/>
  <sheetViews>
    <sheetView showGridLines="0" zoomScale="75" workbookViewId="0">
      <selection activeCell="F17" sqref="F17"/>
    </sheetView>
  </sheetViews>
  <sheetFormatPr baseColWidth="10" defaultColWidth="11.42578125" defaultRowHeight="14.1" customHeight="1"/>
  <cols>
    <col min="1" max="1" width="7.42578125" style="87" customWidth="1"/>
    <col min="2" max="2" width="18.7109375" style="87" customWidth="1"/>
    <col min="3" max="3" width="5.28515625" style="87" bestFit="1" customWidth="1"/>
    <col min="4" max="4" width="3.42578125" style="87" bestFit="1" customWidth="1"/>
    <col min="5" max="5" width="3" style="148" customWidth="1"/>
    <col min="6" max="6" width="18.7109375" style="149" customWidth="1"/>
    <col min="7" max="7" width="4.7109375" style="149" customWidth="1"/>
    <col min="8" max="8" width="3.42578125" style="149" customWidth="1"/>
    <col min="9" max="9" width="3" style="148" customWidth="1"/>
    <col min="10" max="10" width="18.7109375" style="149" customWidth="1"/>
    <col min="11" max="11" width="4.7109375" style="149" customWidth="1"/>
    <col min="12" max="12" width="4.140625" style="150" customWidth="1"/>
    <col min="13" max="13" width="18.7109375" style="149" customWidth="1"/>
    <col min="14" max="14" width="4.7109375" style="149" customWidth="1"/>
    <col min="15" max="15" width="3" style="148" customWidth="1"/>
    <col min="16" max="16" width="3.42578125" style="149" customWidth="1"/>
    <col min="17" max="17" width="18.7109375" style="149" customWidth="1"/>
    <col min="18" max="18" width="4.7109375" style="149" customWidth="1"/>
    <col min="19" max="19" width="3" style="148" customWidth="1"/>
    <col min="20" max="20" width="3.42578125" style="87" customWidth="1"/>
    <col min="21" max="21" width="18.7109375" style="87" customWidth="1"/>
    <col min="22" max="22" width="5.42578125" style="87" bestFit="1" customWidth="1"/>
    <col min="23" max="23" width="7.42578125" style="87" customWidth="1"/>
    <col min="24" max="24" width="4.7109375" style="87" customWidth="1"/>
    <col min="25" max="25" width="2.28515625" style="87" hidden="1" customWidth="1"/>
    <col min="26" max="26" width="18.7109375" style="87" hidden="1" customWidth="1"/>
    <col min="27" max="27" width="3.42578125" style="87" hidden="1" customWidth="1"/>
    <col min="28" max="28" width="18.7109375" style="88" hidden="1" customWidth="1"/>
    <col min="29" max="29" width="3" style="87" hidden="1" customWidth="1"/>
    <col min="30" max="30" width="2.85546875" style="87" hidden="1" customWidth="1"/>
    <col min="31" max="31" width="3" style="87" hidden="1" customWidth="1"/>
    <col min="32" max="32" width="2.85546875" style="87" hidden="1" customWidth="1"/>
    <col min="33" max="33" width="3" style="87" hidden="1" customWidth="1"/>
    <col min="34" max="34" width="2.85546875" style="87" hidden="1" customWidth="1"/>
    <col min="35" max="35" width="3" style="87" hidden="1" customWidth="1"/>
    <col min="36" max="36" width="2.85546875" style="87" hidden="1" customWidth="1"/>
    <col min="37" max="37" width="3" style="87" hidden="1" customWidth="1"/>
    <col min="38" max="38" width="2.85546875" style="87" hidden="1" customWidth="1"/>
    <col min="39" max="39" width="3" style="87" hidden="1" customWidth="1"/>
    <col min="40" max="40" width="2.85546875" style="87" hidden="1" customWidth="1"/>
    <col min="41" max="41" width="4.7109375" style="87" hidden="1" customWidth="1"/>
    <col min="42" max="42" width="3.42578125" style="87" hidden="1" customWidth="1"/>
    <col min="43" max="43" width="3.42578125" style="87" bestFit="1" customWidth="1"/>
    <col min="44" max="44" width="18.7109375" style="87" customWidth="1"/>
    <col min="45" max="45" width="4.7109375" style="87" customWidth="1"/>
    <col min="46" max="46" width="3.42578125" style="87" bestFit="1" customWidth="1"/>
    <col min="47" max="16384" width="11.42578125" style="87"/>
  </cols>
  <sheetData>
    <row r="1" spans="1:46" ht="30" customHeight="1" thickTop="1" thickBot="1">
      <c r="A1" s="82"/>
      <c r="B1" s="83"/>
      <c r="C1" s="83"/>
      <c r="D1" s="83"/>
      <c r="E1" s="84"/>
      <c r="F1" s="85"/>
      <c r="G1" s="85"/>
      <c r="H1" s="85"/>
      <c r="I1" s="84"/>
      <c r="J1" s="204" t="s">
        <v>79</v>
      </c>
      <c r="K1" s="204"/>
      <c r="L1" s="204"/>
      <c r="M1" s="204"/>
      <c r="N1" s="204"/>
      <c r="O1" s="204"/>
      <c r="P1" s="204"/>
      <c r="Q1" s="204"/>
      <c r="R1" s="204"/>
      <c r="S1" s="84"/>
      <c r="T1" s="83"/>
      <c r="U1" s="83"/>
      <c r="V1" s="83"/>
      <c r="W1" s="86"/>
    </row>
    <row r="2" spans="1:46" ht="30" customHeight="1">
      <c r="A2" s="89"/>
      <c r="E2" s="90"/>
      <c r="F2" s="91"/>
      <c r="G2" s="91"/>
      <c r="H2" s="91"/>
      <c r="I2" s="90"/>
      <c r="J2" s="92"/>
      <c r="K2" s="92"/>
      <c r="L2" s="92"/>
      <c r="M2" s="92"/>
      <c r="N2" s="92"/>
      <c r="O2" s="92"/>
      <c r="P2" s="92"/>
      <c r="Q2" s="92"/>
      <c r="R2" s="92"/>
      <c r="S2" s="90"/>
      <c r="T2" s="93"/>
      <c r="U2" s="93"/>
      <c r="V2" s="93"/>
      <c r="W2" s="94"/>
      <c r="AQ2" s="205" t="s">
        <v>36</v>
      </c>
      <c r="AR2" s="206"/>
      <c r="AS2" s="206"/>
      <c r="AT2" s="207"/>
    </row>
    <row r="3" spans="1:46" ht="30" customHeight="1" thickBot="1">
      <c r="A3" s="89"/>
      <c r="E3" s="90"/>
      <c r="F3" s="91"/>
      <c r="G3" s="91"/>
      <c r="H3" s="91"/>
      <c r="I3" s="90"/>
      <c r="J3" s="95"/>
      <c r="K3" s="91" t="s">
        <v>0</v>
      </c>
      <c r="L3" s="96">
        <v>11</v>
      </c>
      <c r="M3" s="71" t="str">
        <f>IF(IF(ISNA(VLOOKUP(L3,Inscrits!$A$2:$C$65,2,FALSE)),"",VLOOKUP(L3,Inscrits!$A$2:$C$65,2,FALSE))=0,"",IF(ISNA(VLOOKUP(L3,Inscrits!$A$2:$C$65,2,FALSE)),"",VLOOKUP(L3,Inscrits!$A$2:$C$65,2,FALSE)))</f>
        <v>SOCKEEL YANNICK</v>
      </c>
      <c r="N3" s="72" t="str">
        <f>IF(IF(ISNA(VLOOKUP(L3,Inscrits!$A$2:$C$65,3,FALSE)),"","("&amp;(VLOOKUP(L3,Inscrits!$A$2:$C$65,3,FALSE))&amp;")")="()","",IF(ISNA(VLOOKUP(L3,Inscrits!$A$2:$C$65,3,FALSE)),"","("&amp;(VLOOKUP(L3,Inscrits!$A$2:$C$65,3,FALSE))&amp;")"))</f>
        <v>(11)</v>
      </c>
      <c r="O3" s="97"/>
      <c r="P3" s="98"/>
      <c r="Q3" s="99" t="s">
        <v>1</v>
      </c>
      <c r="R3" s="91"/>
      <c r="S3" s="90"/>
      <c r="T3" s="93"/>
      <c r="U3" s="93"/>
      <c r="V3" s="93"/>
      <c r="W3" s="94"/>
      <c r="AC3" s="100" t="s">
        <v>2</v>
      </c>
      <c r="AD3" s="100" t="s">
        <v>3</v>
      </c>
      <c r="AE3" s="100" t="s">
        <v>2</v>
      </c>
      <c r="AF3" s="100" t="s">
        <v>3</v>
      </c>
      <c r="AG3" s="100" t="s">
        <v>2</v>
      </c>
      <c r="AH3" s="100" t="s">
        <v>3</v>
      </c>
      <c r="AI3" s="100" t="s">
        <v>2</v>
      </c>
      <c r="AJ3" s="100" t="s">
        <v>3</v>
      </c>
      <c r="AK3" s="100" t="s">
        <v>2</v>
      </c>
      <c r="AL3" s="100" t="s">
        <v>3</v>
      </c>
      <c r="AM3" s="100" t="s">
        <v>2</v>
      </c>
      <c r="AN3" s="100" t="s">
        <v>3</v>
      </c>
      <c r="AO3" s="100" t="s">
        <v>4</v>
      </c>
      <c r="AQ3" s="101"/>
      <c r="AR3" s="102" t="s">
        <v>5</v>
      </c>
      <c r="AS3" s="103" t="s">
        <v>4</v>
      </c>
      <c r="AT3" s="104"/>
    </row>
    <row r="4" spans="1:46" ht="30" customHeight="1" thickTop="1">
      <c r="A4" s="89"/>
      <c r="E4" s="90"/>
      <c r="F4" s="91"/>
      <c r="G4" s="91"/>
      <c r="H4" s="105"/>
      <c r="I4" s="106" t="s">
        <v>49</v>
      </c>
      <c r="J4" s="71" t="str">
        <f>IF(OR(AND(O3="F",O5="F"),AND(O3="A",O5="A")),M5,IF(OR(O3="F",O3="A"),M3,IF(OR(O5="F",O5="A"),M5,IF(O3=O5,"",(IF(O3&lt;O5,M3,M5))))))</f>
        <v>Blanc 17</v>
      </c>
      <c r="K4" s="72" t="str">
        <f>IF(OR(AND(O3="F",O5="F"),AND(O3="A",O5="A")),N5,IF(OR(O3="F",O3="A"),N3,IF(OR(O5="F",O5="A"),N5,IF(O3=O5,"",(IF(O3&lt;O5,N3,N5))))))</f>
        <v>(NC)</v>
      </c>
      <c r="L4" s="96"/>
      <c r="M4" s="107" t="s">
        <v>100</v>
      </c>
      <c r="N4" s="108"/>
      <c r="O4" s="109"/>
      <c r="P4" s="110"/>
      <c r="Q4" s="71" t="str">
        <f>IF(OR(AND(O3="F",O5="F"),AND(O3="A",O5="A")),M3,IF(OR(O3="F",O3="A"),M5,IF(OR(O5="F",O5="A"),M3,IF(O3=O5,"",(IF(O3&gt;O5,M3,M5))))))</f>
        <v>SOCKEEL YANNICK</v>
      </c>
      <c r="R4" s="72" t="str">
        <f>IF(OR(AND(O3="F",O5="F"),AND(O3="A",O5="A")),N3,IF(OR(O3="F",O3="A"),N5,IF(OR(O5="F",O5="A"),N3,IF(O3=O5,"",(IF(O3&gt;O5,N3,N5))))))</f>
        <v>(11)</v>
      </c>
      <c r="S4" s="111"/>
      <c r="T4" s="112"/>
      <c r="U4" s="93"/>
      <c r="V4" s="93"/>
      <c r="W4" s="94"/>
      <c r="Y4" s="87">
        <v>1</v>
      </c>
      <c r="Z4" s="113" t="str">
        <f>IF(U6="","",IF(U6=Q4,Q4,Q8))</f>
        <v/>
      </c>
      <c r="AB4" s="114" t="str">
        <f>M3</f>
        <v>SOCKEEL YANNICK</v>
      </c>
      <c r="AC4" s="115" t="str">
        <f>IF(AB4=M3,IF(O5="F","",O3),0)</f>
        <v/>
      </c>
      <c r="AD4" s="115" t="str">
        <f>IF(AB4=M3,IF(O3="F","",O5),0)</f>
        <v>F</v>
      </c>
      <c r="AE4" s="116">
        <f>IF(AB4=Q4,IF(S8="F","",S4),0)</f>
        <v>0</v>
      </c>
      <c r="AF4" s="116">
        <f>IF(AB4=Q4,IF(S4="F","",S8),0)</f>
        <v>0</v>
      </c>
      <c r="AG4" s="115">
        <f>IF(AB4=J4,IF(I8="F","",I4),0)</f>
        <v>0</v>
      </c>
      <c r="AH4" s="115">
        <f>IF(AB4=J4,IF(I4="F","",I8),0)</f>
        <v>0</v>
      </c>
      <c r="AI4" s="116">
        <f>IF(AB4=F6,IF(E10="F","",E6),0)</f>
        <v>0</v>
      </c>
      <c r="AJ4" s="116">
        <f>IF(AB4=F6,IF(E6="F","",E10),0)</f>
        <v>0</v>
      </c>
      <c r="AK4" s="115">
        <f>IF(AB4=F20,IF(E16="F","",E20),0)</f>
        <v>0</v>
      </c>
      <c r="AL4" s="115">
        <f>IF(AB4=F20,IF(E20="F","",E16),0)</f>
        <v>0</v>
      </c>
      <c r="AM4" s="117">
        <f t="shared" ref="AM4:AN7" si="0">SUM(AC4,AE4,AG4,AI4,AK4)</f>
        <v>0</v>
      </c>
      <c r="AN4" s="117">
        <f t="shared" si="0"/>
        <v>0</v>
      </c>
      <c r="AO4" s="113">
        <f>AM4-AN4</f>
        <v>0</v>
      </c>
      <c r="AQ4" s="101"/>
      <c r="AR4" s="118" t="str">
        <f>Z4</f>
        <v/>
      </c>
      <c r="AS4" s="119" t="str">
        <f>IF(AR4="","",(VLOOKUP(AR4,AB4:AO17,14,FALSE)))</f>
        <v/>
      </c>
      <c r="AT4" s="104"/>
    </row>
    <row r="5" spans="1:46" ht="30" customHeight="1">
      <c r="A5" s="89"/>
      <c r="B5" s="93"/>
      <c r="C5" s="93"/>
      <c r="D5" s="93"/>
      <c r="E5" s="90"/>
      <c r="F5" s="95"/>
      <c r="G5" s="91" t="s">
        <v>30</v>
      </c>
      <c r="H5" s="91"/>
      <c r="I5" s="120"/>
      <c r="J5" s="91"/>
      <c r="K5" s="91"/>
      <c r="L5" s="96">
        <v>54</v>
      </c>
      <c r="M5" s="71" t="str">
        <f>IF(IF(ISNA(VLOOKUP(L5,Inscrits!$A$2:$C$65,2,FALSE)),"",VLOOKUP(L5,Inscrits!$A$2:$C$65,2,FALSE))=0,"",IF(ISNA(VLOOKUP(L5,Inscrits!$A$2:$C$65,2,FALSE)),"",VLOOKUP(L5,Inscrits!$A$2:$C$65,2,FALSE)))</f>
        <v>Blanc 17</v>
      </c>
      <c r="N5" s="72" t="str">
        <f>IF(IF(ISNA(VLOOKUP(L5,Inscrits!$A$2:$C$65,3,FALSE)),"","("&amp;(VLOOKUP(L5,Inscrits!$A$2:$C$65,3,FALSE))&amp;")")="()","",IF(ISNA(VLOOKUP(L5,Inscrits!$A$2:$C$65,3,FALSE)),"","("&amp;(VLOOKUP(L5,Inscrits!$A$2:$C$65,3,FALSE))&amp;")"))</f>
        <v>(NC)</v>
      </c>
      <c r="O5" s="97" t="s">
        <v>49</v>
      </c>
      <c r="P5" s="98"/>
      <c r="Q5" s="91"/>
      <c r="R5" s="91"/>
      <c r="S5" s="90"/>
      <c r="T5" s="121"/>
      <c r="U5" s="122" t="s">
        <v>8</v>
      </c>
      <c r="V5" s="93"/>
      <c r="W5" s="94"/>
      <c r="Y5" s="87">
        <v>3</v>
      </c>
      <c r="Z5" s="113" t="str">
        <f>IF(B8="","",IF(B8=F6,F6,F10))</f>
        <v/>
      </c>
      <c r="AB5" s="114" t="str">
        <f>M5</f>
        <v>Blanc 17</v>
      </c>
      <c r="AC5" s="115" t="str">
        <f>IF(AB5=M5,IF(O3="F","",O5),0)</f>
        <v>F</v>
      </c>
      <c r="AD5" s="115" t="str">
        <f>IF(AB5=M5,IF(O5="F","",O3),0)</f>
        <v/>
      </c>
      <c r="AE5" s="116">
        <f>IF(AB5=Q4,IF(S8="F","",S4),0)</f>
        <v>0</v>
      </c>
      <c r="AF5" s="116">
        <f>IF(AB5=Q4,IF(S4="F","",S8),0)</f>
        <v>0</v>
      </c>
      <c r="AG5" s="115" t="str">
        <f>IF(AB5=J4,IF(I8="F","",I4),0)</f>
        <v>F</v>
      </c>
      <c r="AH5" s="115" t="str">
        <f>IF(AB5=J4,IF(I4="F","",I8),0)</f>
        <v/>
      </c>
      <c r="AI5" s="116">
        <f>IF(AB5=F6,IF(E10="F","",E6),0)</f>
        <v>0</v>
      </c>
      <c r="AJ5" s="116">
        <f>IF(AB5=F6,IF(E6="F","",E10),0)</f>
        <v>0</v>
      </c>
      <c r="AK5" s="115">
        <f>IF(AB5=F20,IF(E16="F","",E20),0)</f>
        <v>0</v>
      </c>
      <c r="AL5" s="115">
        <f>IF(AB5=F20,IF(E20="F","",E16),0)</f>
        <v>0</v>
      </c>
      <c r="AM5" s="117">
        <f t="shared" si="0"/>
        <v>0</v>
      </c>
      <c r="AN5" s="117">
        <f t="shared" si="0"/>
        <v>0</v>
      </c>
      <c r="AO5" s="113">
        <f>AM5-AN5</f>
        <v>0</v>
      </c>
      <c r="AQ5" s="101"/>
      <c r="AR5" s="123" t="str">
        <f>Z14</f>
        <v/>
      </c>
      <c r="AS5" s="124" t="str">
        <f>IF(AR5="","",(VLOOKUP(AR5,AB4:AO17,14,FALSE)))</f>
        <v/>
      </c>
      <c r="AT5" s="104"/>
    </row>
    <row r="6" spans="1:46" ht="30" customHeight="1">
      <c r="A6" s="89"/>
      <c r="B6" s="93"/>
      <c r="C6" s="93"/>
      <c r="D6" s="125"/>
      <c r="E6" s="106" t="s">
        <v>49</v>
      </c>
      <c r="F6" s="71" t="str">
        <f>IF(OR(I4="F",I4="A"),J8,IF(OR(I8="F",I8="A"),J4,IF(I4=I8,"",(IF(I4&gt;I8,J4,J8)))))</f>
        <v>Blanc 6</v>
      </c>
      <c r="G6" s="72" t="str">
        <f>IF(OR(I4="F",I4="A"),K8,IF(OR(I8="F",I8="A"),K4,IF(I4=I8,"",(IF(I4&gt;I8,K4,K8)))))</f>
        <v>(NC)</v>
      </c>
      <c r="H6" s="91"/>
      <c r="I6" s="120"/>
      <c r="J6" s="107" t="s">
        <v>106</v>
      </c>
      <c r="K6" s="108"/>
      <c r="L6" s="96"/>
      <c r="M6" s="91"/>
      <c r="N6" s="91"/>
      <c r="O6" s="90"/>
      <c r="P6" s="91"/>
      <c r="Q6" s="107" t="s">
        <v>104</v>
      </c>
      <c r="R6" s="108"/>
      <c r="S6" s="90"/>
      <c r="T6" s="126"/>
      <c r="U6" s="71" t="str">
        <f>IF(OR(S4="F",S4="A"),Q8,IF(OR(S8="F",S8="A"),Q4,IF(S4=S8,"",(IF(S4&gt;S8,Q4,Q8)))))</f>
        <v/>
      </c>
      <c r="V6" s="72" t="str">
        <f>IF(OR(S4="F",S4="A"),R8,IF(OR(S8="F",S8="A"),R4,IF(S4=S8,"",(IF(S4&gt;S8,R4,R8)))))</f>
        <v/>
      </c>
      <c r="W6" s="127" t="s">
        <v>60</v>
      </c>
      <c r="Y6" s="87">
        <v>5</v>
      </c>
      <c r="Z6" s="113" t="str">
        <f>IF(B8="","",IF(B8=F6,F10,F6))</f>
        <v/>
      </c>
      <c r="AB6" s="114" t="str">
        <f>M7</f>
        <v>Blanc 6</v>
      </c>
      <c r="AC6" s="115" t="str">
        <f>IF(AB6=M7,IF(O9="F","",O7),0)</f>
        <v>F</v>
      </c>
      <c r="AD6" s="115" t="str">
        <f>IF(AB6=M7,IF(O7="F","",O9),0)</f>
        <v/>
      </c>
      <c r="AE6" s="116">
        <f>IF(AB6=Q8,IF(S4="F","",S8),0)</f>
        <v>0</v>
      </c>
      <c r="AF6" s="116">
        <f>IF(AB6=Q8,IF(S8="F","",S4),0)</f>
        <v>0</v>
      </c>
      <c r="AG6" s="115" t="str">
        <f>IF(AB6=J8,IF(I4="F","",I8),0)</f>
        <v/>
      </c>
      <c r="AH6" s="115" t="str">
        <f>IF(AB6=J8,IF(I8="F","",I4),0)</f>
        <v>F</v>
      </c>
      <c r="AI6" s="116" t="str">
        <f>IF(AB6=F6,IF(E10="F","",E6),0)</f>
        <v>F</v>
      </c>
      <c r="AJ6" s="116" t="str">
        <f>IF(AB6=F6,IF(E6="F","",E10),0)</f>
        <v/>
      </c>
      <c r="AK6" s="115">
        <f>IF(AB6=F20,IF(E16="F","",E20),0)</f>
        <v>0</v>
      </c>
      <c r="AL6" s="115">
        <f>IF(AB6=F20,IF(E20="F","",E16),0)</f>
        <v>0</v>
      </c>
      <c r="AM6" s="117">
        <f t="shared" si="0"/>
        <v>0</v>
      </c>
      <c r="AN6" s="117">
        <f t="shared" si="0"/>
        <v>0</v>
      </c>
      <c r="AO6" s="113">
        <f>AM6-AN6</f>
        <v>0</v>
      </c>
      <c r="AQ6" s="101"/>
      <c r="AR6" s="123" t="str">
        <f>Z5</f>
        <v/>
      </c>
      <c r="AS6" s="124" t="str">
        <f>IF(AR6="","",(VLOOKUP(AR6,AB4:AO17,14,FALSE)))</f>
        <v/>
      </c>
      <c r="AT6" s="104"/>
    </row>
    <row r="7" spans="1:46" ht="30" customHeight="1">
      <c r="A7" s="89"/>
      <c r="B7" s="128"/>
      <c r="C7" s="93" t="s">
        <v>34</v>
      </c>
      <c r="D7" s="93"/>
      <c r="E7" s="120"/>
      <c r="F7" s="91"/>
      <c r="G7" s="91"/>
      <c r="H7" s="91"/>
      <c r="I7" s="120"/>
      <c r="J7" s="91"/>
      <c r="K7" s="91"/>
      <c r="L7" s="96">
        <v>43</v>
      </c>
      <c r="M7" s="71" t="str">
        <f>IF(IF(ISNA(VLOOKUP(L7,Inscrits!$A$2:$C$65,2,FALSE)),"",VLOOKUP(L7,Inscrits!$A$2:$C$65,2,FALSE))=0,"",IF(ISNA(VLOOKUP(L7,Inscrits!$A$2:$C$65,2,FALSE)),"",VLOOKUP(L7,Inscrits!$A$2:$C$65,2,FALSE)))</f>
        <v>Blanc 6</v>
      </c>
      <c r="N7" s="72" t="str">
        <f>IF(IF(ISNA(VLOOKUP(L7,Inscrits!$A$2:$C$65,3,FALSE)),"","("&amp;(VLOOKUP(L7,Inscrits!$A$2:$C$65,3,FALSE))&amp;")")="()","",IF(ISNA(VLOOKUP(L7,Inscrits!$A$2:$C$65,3,FALSE)),"","("&amp;(VLOOKUP(L7,Inscrits!$A$2:$C$65,3,FALSE))&amp;")"))</f>
        <v>(NC)</v>
      </c>
      <c r="O7" s="97" t="s">
        <v>49</v>
      </c>
      <c r="P7" s="98"/>
      <c r="Q7" s="91"/>
      <c r="R7" s="91"/>
      <c r="S7" s="90"/>
      <c r="T7" s="121"/>
      <c r="U7" s="93"/>
      <c r="V7" s="93"/>
      <c r="W7" s="94"/>
      <c r="Y7" s="87">
        <v>7</v>
      </c>
      <c r="Z7" s="113" t="str">
        <f>IF(F6="","",IF(F6=J4,J8,J4))</f>
        <v>Blanc 17</v>
      </c>
      <c r="AB7" s="114" t="str">
        <f>M9</f>
        <v>SUDARA BRUNO</v>
      </c>
      <c r="AC7" s="115" t="str">
        <f>IF(AB7=M9,IF(O7="F","",O9),0)</f>
        <v/>
      </c>
      <c r="AD7" s="115" t="str">
        <f>IF(AB7=M9,IF(O9="F","",O7),0)</f>
        <v>F</v>
      </c>
      <c r="AE7" s="116">
        <f>IF(AB7=Q8,IF(S4="F","",S8),0)</f>
        <v>0</v>
      </c>
      <c r="AF7" s="116">
        <f>IF(AB7=Q8,IF(S8="F","",S4),0)</f>
        <v>0</v>
      </c>
      <c r="AG7" s="115">
        <f>IF(AB7=J8,IF(I4="F","",I8),0)</f>
        <v>0</v>
      </c>
      <c r="AH7" s="115">
        <f>IF(AB7=J8,IF(I8="F","",I4),0)</f>
        <v>0</v>
      </c>
      <c r="AI7" s="116">
        <f>IF(AB7=F6,IF(E10="F","",E6),0)</f>
        <v>0</v>
      </c>
      <c r="AJ7" s="116">
        <f>IF(AB7=F6,IF(E6="F","",E10),0)</f>
        <v>0</v>
      </c>
      <c r="AK7" s="115">
        <f>IF(AB7=F20,IF(E16="F","",E20),0)</f>
        <v>0</v>
      </c>
      <c r="AL7" s="115">
        <f>IF(AB7=F20,IF(E20="F","",E16),0)</f>
        <v>0</v>
      </c>
      <c r="AM7" s="117">
        <f t="shared" si="0"/>
        <v>0</v>
      </c>
      <c r="AN7" s="117">
        <f t="shared" si="0"/>
        <v>0</v>
      </c>
      <c r="AO7" s="113">
        <f>AM7-AN7</f>
        <v>0</v>
      </c>
      <c r="AQ7" s="101"/>
      <c r="AR7" s="123" t="str">
        <f>Z15</f>
        <v/>
      </c>
      <c r="AS7" s="124" t="str">
        <f>IF(AR7="","",(VLOOKUP(AR7,AB4:AO17,14,FALSE)))</f>
        <v/>
      </c>
      <c r="AT7" s="104"/>
    </row>
    <row r="8" spans="1:46" ht="30" customHeight="1" thickBot="1">
      <c r="A8" s="129" t="s">
        <v>58</v>
      </c>
      <c r="B8" s="71" t="str">
        <f>IF(OR(E6="F",E6="A"),F10,IF(OR(E10="F",E10="A"),F6,IF(E6=E10,"",(IF(E6&gt;E10,F6,F10)))))</f>
        <v/>
      </c>
      <c r="C8" s="130" t="str">
        <f>IF(OR(E6="F",E6="A"),G10,IF(OR(E10="F",E10="A"),G6,IF(E6=E10,"",(IF(E6&gt;E10,G6,G10)))))</f>
        <v/>
      </c>
      <c r="D8" s="93"/>
      <c r="E8" s="120"/>
      <c r="F8" s="107" t="s">
        <v>108</v>
      </c>
      <c r="G8" s="108"/>
      <c r="H8" s="105"/>
      <c r="I8" s="106"/>
      <c r="J8" s="71" t="str">
        <f>IF(OR(AND(O7="F",O9="F"),AND(O7="A",O9="A")),M9,IF(OR(O7="F",O7="A"),M7,IF(OR(O9="F",O9="A"),M9,IF(O7=O9,"",(IF(O7&lt;O9,M7,M9))))))</f>
        <v>Blanc 6</v>
      </c>
      <c r="K8" s="72" t="str">
        <f>IF(OR(AND(O7="F",O9="F"),AND(O7="A",O9="A")),N9,IF(OR(O7="F",O7="A"),N7,IF(OR(O9="F",O9="A"),N9,IF(O7=O9,"",(IF(O7&lt;O9,N7,N9))))))</f>
        <v>(NC)</v>
      </c>
      <c r="L8" s="96"/>
      <c r="M8" s="107" t="s">
        <v>101</v>
      </c>
      <c r="N8" s="108"/>
      <c r="O8" s="109"/>
      <c r="P8" s="131"/>
      <c r="Q8" s="71" t="str">
        <f>IF(OR(AND(O7="F",O9="F"),AND(O7="A",O9="A")),M7,IF(OR(O7="F",O7="A"),M9,IF(OR(O9="F",O9="A"),M7,IF(O7=O9,"",(IF(O7&gt;O9,M7,M9))))))</f>
        <v>SUDARA BRUNO</v>
      </c>
      <c r="R8" s="72" t="str">
        <f>IF(OR(AND(O7="F",O9="F"),AND(O7="A",O9="A")),N7,IF(OR(O7="F",O7="A"),N9,IF(OR(O9="F",O9="A"),N7,IF(O7=O9,"",(IF(O7&gt;O9,N7,N9))))))</f>
        <v>(24)</v>
      </c>
      <c r="S8" s="111"/>
      <c r="T8" s="112"/>
      <c r="U8" s="93"/>
      <c r="V8" s="93"/>
      <c r="W8" s="94"/>
      <c r="AQ8" s="132"/>
      <c r="AR8" s="133"/>
      <c r="AS8" s="133"/>
      <c r="AT8" s="134"/>
    </row>
    <row r="9" spans="1:46" ht="30" customHeight="1">
      <c r="A9" s="89"/>
      <c r="B9" s="93"/>
      <c r="C9" s="93"/>
      <c r="D9" s="93"/>
      <c r="E9" s="120"/>
      <c r="F9" s="91"/>
      <c r="G9" s="91"/>
      <c r="H9" s="91"/>
      <c r="I9" s="90"/>
      <c r="J9" s="95"/>
      <c r="K9" s="91" t="s">
        <v>9</v>
      </c>
      <c r="L9" s="96">
        <v>22</v>
      </c>
      <c r="M9" s="71" t="str">
        <f>IF(IF(ISNA(VLOOKUP(L9,Inscrits!$A$2:$C$65,2,FALSE)),"",VLOOKUP(L9,Inscrits!$A$2:$C$65,2,FALSE))=0,"",IF(ISNA(VLOOKUP(L9,Inscrits!$A$2:$C$65,2,FALSE)),"",VLOOKUP(L9,Inscrits!$A$2:$C$65,2,FALSE)))</f>
        <v>SUDARA BRUNO</v>
      </c>
      <c r="N9" s="72" t="str">
        <f>IF(IF(ISNA(VLOOKUP(L9,Inscrits!$A$2:$C$65,3,FALSE)),"","("&amp;(VLOOKUP(L9,Inscrits!$A$2:$C$65,3,FALSE))&amp;")")="()","",IF(ISNA(VLOOKUP(L9,Inscrits!$A$2:$C$65,3,FALSE)),"","("&amp;(VLOOKUP(L9,Inscrits!$A$2:$C$65,3,FALSE))&amp;")"))</f>
        <v>(24)</v>
      </c>
      <c r="O9" s="97"/>
      <c r="P9" s="98"/>
      <c r="Q9" s="99" t="s">
        <v>10</v>
      </c>
      <c r="R9" s="91"/>
      <c r="S9" s="90"/>
      <c r="T9" s="93"/>
      <c r="U9" s="93"/>
      <c r="V9" s="93"/>
      <c r="W9" s="94"/>
    </row>
    <row r="10" spans="1:46" ht="30" customHeight="1">
      <c r="A10" s="89"/>
      <c r="B10" s="93"/>
      <c r="C10" s="93"/>
      <c r="D10" s="125"/>
      <c r="E10" s="106"/>
      <c r="F10" s="71" t="str">
        <f>IF(OR(S14="F",S14="A"),Q14,IF(OR(S18="F",S18="A"),Q18,IF(S14=S18,"",(IF(S14&lt;S18,Q14,Q18)))))</f>
        <v/>
      </c>
      <c r="G10" s="72" t="str">
        <f>IF(OR(S14="F",S14="A"),R14,IF(OR(S18="F",S18="A"),R18,IF(S14=S18,"",(IF(S14&lt;S18,R14,R18)))))</f>
        <v/>
      </c>
      <c r="H10" s="91"/>
      <c r="I10" s="90"/>
      <c r="J10" s="91"/>
      <c r="K10" s="91"/>
      <c r="L10" s="96"/>
      <c r="M10" s="91"/>
      <c r="N10" s="91"/>
      <c r="O10" s="90"/>
      <c r="P10" s="91"/>
      <c r="Q10" s="91"/>
      <c r="R10" s="91"/>
      <c r="S10" s="90"/>
      <c r="T10" s="93"/>
      <c r="W10" s="94"/>
    </row>
    <row r="11" spans="1:46" ht="30" customHeight="1" thickBot="1">
      <c r="A11" s="89"/>
      <c r="B11" s="93"/>
      <c r="C11" s="93"/>
      <c r="D11" s="93"/>
      <c r="E11" s="90"/>
      <c r="F11" s="95"/>
      <c r="G11" s="91" t="s">
        <v>32</v>
      </c>
      <c r="H11" s="91"/>
      <c r="I11" s="90"/>
      <c r="J11" s="91"/>
      <c r="K11" s="91"/>
      <c r="L11" s="96"/>
      <c r="M11" s="91"/>
      <c r="N11" s="91"/>
      <c r="O11" s="90"/>
      <c r="P11" s="91"/>
      <c r="Q11" s="91"/>
      <c r="R11" s="91"/>
      <c r="S11" s="90"/>
      <c r="T11" s="93"/>
      <c r="U11" s="202" t="s">
        <v>36</v>
      </c>
      <c r="V11" s="203"/>
      <c r="W11" s="94"/>
    </row>
    <row r="12" spans="1:46" ht="30" customHeight="1">
      <c r="A12" s="89"/>
      <c r="E12" s="90"/>
      <c r="F12" s="91"/>
      <c r="G12" s="91"/>
      <c r="H12" s="91"/>
      <c r="I12" s="90"/>
      <c r="J12" s="91"/>
      <c r="K12" s="91"/>
      <c r="L12" s="96"/>
      <c r="M12" s="91"/>
      <c r="N12" s="91"/>
      <c r="O12" s="90"/>
      <c r="P12" s="91"/>
      <c r="Q12" s="91"/>
      <c r="R12" s="91"/>
      <c r="S12" s="90"/>
      <c r="T12" s="93"/>
      <c r="U12" s="93"/>
      <c r="V12" s="93"/>
      <c r="W12" s="94"/>
      <c r="AQ12" s="205" t="s">
        <v>37</v>
      </c>
      <c r="AR12" s="206"/>
      <c r="AS12" s="206"/>
      <c r="AT12" s="207"/>
    </row>
    <row r="13" spans="1:46" ht="30" customHeight="1" thickBot="1">
      <c r="A13" s="89"/>
      <c r="B13" s="202" t="s">
        <v>36</v>
      </c>
      <c r="C13" s="203"/>
      <c r="E13" s="90"/>
      <c r="F13" s="91"/>
      <c r="G13" s="91"/>
      <c r="H13" s="91"/>
      <c r="I13" s="90"/>
      <c r="J13" s="95"/>
      <c r="K13" s="95" t="s">
        <v>11</v>
      </c>
      <c r="L13" s="96">
        <v>27</v>
      </c>
      <c r="M13" s="71" t="str">
        <f>IF(IF(ISNA(VLOOKUP(L13,Inscrits!$A$2:$C$65,2,FALSE)),"",VLOOKUP(L13,Inscrits!$A$2:$C$65,2,FALSE))=0,"",IF(ISNA(VLOOKUP(L13,Inscrits!$A$2:$C$65,2,FALSE)),"",VLOOKUP(L13,Inscrits!$A$2:$C$65,2,FALSE)))</f>
        <v>GELIBERT ALEXIS</v>
      </c>
      <c r="N13" s="72" t="str">
        <f>IF(IF(ISNA(VLOOKUP(L13,Inscrits!$A$2:$C$65,3,FALSE)),"","("&amp;(VLOOKUP(L13,Inscrits!$A$2:$C$65,3,FALSE))&amp;")")="()","",IF(ISNA(VLOOKUP(L13,Inscrits!$A$2:$C$65,3,FALSE)),"","("&amp;(VLOOKUP(L13,Inscrits!$A$2:$C$65,3,FALSE))&amp;")"))</f>
        <v>(30)</v>
      </c>
      <c r="O13" s="97"/>
      <c r="P13" s="98"/>
      <c r="Q13" s="99" t="s">
        <v>7</v>
      </c>
      <c r="R13" s="91"/>
      <c r="S13" s="90"/>
      <c r="T13" s="93"/>
      <c r="U13" s="93"/>
      <c r="V13" s="93"/>
      <c r="W13" s="94"/>
      <c r="AC13" s="100" t="s">
        <v>2</v>
      </c>
      <c r="AD13" s="100" t="s">
        <v>3</v>
      </c>
      <c r="AE13" s="100" t="s">
        <v>2</v>
      </c>
      <c r="AF13" s="100" t="s">
        <v>3</v>
      </c>
      <c r="AG13" s="100" t="s">
        <v>2</v>
      </c>
      <c r="AH13" s="100" t="s">
        <v>3</v>
      </c>
      <c r="AI13" s="100" t="s">
        <v>2</v>
      </c>
      <c r="AJ13" s="100" t="s">
        <v>3</v>
      </c>
      <c r="AK13" s="100" t="s">
        <v>2</v>
      </c>
      <c r="AL13" s="100" t="s">
        <v>3</v>
      </c>
      <c r="AM13" s="100" t="s">
        <v>2</v>
      </c>
      <c r="AN13" s="100" t="s">
        <v>3</v>
      </c>
      <c r="AO13" s="100" t="s">
        <v>4</v>
      </c>
      <c r="AQ13" s="135"/>
      <c r="AR13" s="136" t="s">
        <v>5</v>
      </c>
      <c r="AS13" s="137" t="s">
        <v>4</v>
      </c>
      <c r="AT13" s="138"/>
    </row>
    <row r="14" spans="1:46" ht="30" customHeight="1" thickTop="1">
      <c r="A14" s="89"/>
      <c r="E14" s="90"/>
      <c r="F14" s="91"/>
      <c r="G14" s="91"/>
      <c r="H14" s="105"/>
      <c r="I14" s="106" t="s">
        <v>49</v>
      </c>
      <c r="J14" s="71" t="str">
        <f>IF(OR(AND(O13="F",O15="F"),AND(O13="A",O15="A")),M15,IF(OR(O13="F",O13="A"),M13,IF(OR(O15="F",O15="A"),M15,IF(O13=O15,"",(IF(O13&lt;O15,M13,M15))))))</f>
        <v>Blanc 1</v>
      </c>
      <c r="K14" s="72" t="str">
        <f>IF(OR(AND(O13="F",O15="F"),AND(O13="A",O15="A")),N15,IF(OR(O13="F",O13="A"),N13,IF(OR(O15="F",O15="A"),N15,IF(O13=O15,"",(IF(O13&lt;O15,N13,N15))))))</f>
        <v>(NC)</v>
      </c>
      <c r="L14" s="96"/>
      <c r="M14" s="107" t="s">
        <v>102</v>
      </c>
      <c r="N14" s="108"/>
      <c r="O14" s="109"/>
      <c r="P14" s="110"/>
      <c r="Q14" s="71" t="str">
        <f>IF(OR(AND(O13="F",O15="F"),AND(O13="A",O15="A")),M13,IF(OR(O13="F",O13="A"),M15,IF(OR(O15="F",O15="A"),M13,IF(O13=O15,"",(IF(O13&gt;O15,M13,M15))))))</f>
        <v>GELIBERT ALEXIS</v>
      </c>
      <c r="R14" s="72" t="str">
        <f>IF(OR(AND(O13="F",O15="F"),AND(O13="A",O15="A")),N13,IF(OR(O13="F",O13="A"),N15,IF(OR(O15="F",O15="A"),N13,IF(O13=O15,"",(IF(O13&gt;O15,N13,N15))))))</f>
        <v>(30)</v>
      </c>
      <c r="S14" s="111"/>
      <c r="T14" s="112"/>
      <c r="U14" s="93"/>
      <c r="V14" s="93"/>
      <c r="W14" s="94"/>
      <c r="Y14" s="87">
        <v>2</v>
      </c>
      <c r="Z14" s="113" t="str">
        <f>IF(U16="","",IF(U16=Q14,Q14,Q18))</f>
        <v/>
      </c>
      <c r="AB14" s="114" t="str">
        <f>M13</f>
        <v>GELIBERT ALEXIS</v>
      </c>
      <c r="AC14" s="115" t="str">
        <f>IF(AB14=M13,IF(O15="F","",O13),0)</f>
        <v/>
      </c>
      <c r="AD14" s="115" t="str">
        <f>IF(AB14=M13,IF(O13="F","",O15),0)</f>
        <v>F</v>
      </c>
      <c r="AE14" s="116">
        <f>IF(AB14=Q14,IF(S18="F","",S14),0)</f>
        <v>0</v>
      </c>
      <c r="AF14" s="116">
        <f>IF(AB14=Q14,IF(S14="F","",S18),0)</f>
        <v>0</v>
      </c>
      <c r="AG14" s="115">
        <f>IF(AB14=J14,IF(I18="F","",I14),0)</f>
        <v>0</v>
      </c>
      <c r="AH14" s="115">
        <f>IF(AB14=J14,IF(I14="F","",I18),0)</f>
        <v>0</v>
      </c>
      <c r="AI14" s="116">
        <f>IF(AB14=F16,IF(E20="F","",E16),0)</f>
        <v>0</v>
      </c>
      <c r="AJ14" s="116">
        <f>IF(AB14=F16,IF(E16="F","",E20),0)</f>
        <v>0</v>
      </c>
      <c r="AK14" s="115">
        <f>IF(AB14=F10,IF(E6="F","",E10),0)</f>
        <v>0</v>
      </c>
      <c r="AL14" s="115">
        <f>IF(AB14=F10,IF(E10="F","",E6),0)</f>
        <v>0</v>
      </c>
      <c r="AM14" s="117">
        <f t="shared" ref="AM14:AN17" si="1">SUM(AC14,AE14,AG14,AI14,AK14)</f>
        <v>0</v>
      </c>
      <c r="AN14" s="117">
        <f t="shared" si="1"/>
        <v>0</v>
      </c>
      <c r="AO14" s="113">
        <f>AM14-AN14</f>
        <v>0</v>
      </c>
      <c r="AQ14" s="135"/>
      <c r="AR14" s="118" t="str">
        <f>Z6</f>
        <v/>
      </c>
      <c r="AS14" s="119" t="str">
        <f>IF(AR14="","",(VLOOKUP(AR14,AB4:AO17,14,FALSE)))</f>
        <v/>
      </c>
      <c r="AT14" s="138"/>
    </row>
    <row r="15" spans="1:46" ht="30" customHeight="1">
      <c r="A15" s="89"/>
      <c r="B15" s="93"/>
      <c r="C15" s="93"/>
      <c r="D15" s="93"/>
      <c r="E15" s="90"/>
      <c r="F15" s="95"/>
      <c r="G15" s="91" t="s">
        <v>31</v>
      </c>
      <c r="H15" s="91"/>
      <c r="I15" s="120"/>
      <c r="J15" s="91"/>
      <c r="K15" s="91"/>
      <c r="L15" s="96">
        <v>38</v>
      </c>
      <c r="M15" s="71" t="str">
        <f>IF(IF(ISNA(VLOOKUP(L15,Inscrits!$A$2:$C$65,2,FALSE)),"",VLOOKUP(L15,Inscrits!$A$2:$C$65,2,FALSE))=0,"",IF(ISNA(VLOOKUP(L15,Inscrits!$A$2:$C$65,2,FALSE)),"",VLOOKUP(L15,Inscrits!$A$2:$C$65,2,FALSE)))</f>
        <v>Blanc 1</v>
      </c>
      <c r="N15" s="72" t="str">
        <f>IF(IF(ISNA(VLOOKUP(L15,Inscrits!$A$2:$C$65,3,FALSE)),"","("&amp;(VLOOKUP(L15,Inscrits!$A$2:$C$65,3,FALSE))&amp;")")="()","",IF(ISNA(VLOOKUP(L15,Inscrits!$A$2:$C$65,3,FALSE)),"","("&amp;(VLOOKUP(L15,Inscrits!$A$2:$C$65,3,FALSE))&amp;")"))</f>
        <v>(NC)</v>
      </c>
      <c r="O15" s="97" t="s">
        <v>49</v>
      </c>
      <c r="P15" s="98"/>
      <c r="Q15" s="91"/>
      <c r="R15" s="91"/>
      <c r="S15" s="90"/>
      <c r="T15" s="121"/>
      <c r="U15" s="122" t="s">
        <v>29</v>
      </c>
      <c r="V15" s="93"/>
      <c r="W15" s="94"/>
      <c r="Y15" s="87">
        <v>4</v>
      </c>
      <c r="Z15" s="113" t="str">
        <f>IF(B18="","",IF(B18=F16,F16,F20))</f>
        <v/>
      </c>
      <c r="AB15" s="114" t="str">
        <f>M15</f>
        <v>Blanc 1</v>
      </c>
      <c r="AC15" s="115" t="str">
        <f>IF(AB15=M15,IF(O13="F","",O15),0)</f>
        <v>F</v>
      </c>
      <c r="AD15" s="115" t="str">
        <f>IF(AB15=M15,IF(O15="F","",O13),0)</f>
        <v/>
      </c>
      <c r="AE15" s="116">
        <f>IF(AB15=Q14,IF(S18="F","",S14),0)</f>
        <v>0</v>
      </c>
      <c r="AF15" s="116">
        <f>IF(AB15=Q14,IF(S14="F","",S18),0)</f>
        <v>0</v>
      </c>
      <c r="AG15" s="115" t="str">
        <f>IF(AB15=J14,IF(I18="F","",I14),0)</f>
        <v>F</v>
      </c>
      <c r="AH15" s="115" t="str">
        <f>IF(AB15=J14,IF(I14="F","",I18),0)</f>
        <v/>
      </c>
      <c r="AI15" s="116">
        <f>IF(AB15=F16,IF(E20="F","",E16),0)</f>
        <v>0</v>
      </c>
      <c r="AJ15" s="116">
        <f>IF(AB15=F16,IF(E16="F","",E20),0)</f>
        <v>0</v>
      </c>
      <c r="AK15" s="115">
        <f>IF(AB15=F10,IF(E6="F","",E10),0)</f>
        <v>0</v>
      </c>
      <c r="AL15" s="115">
        <f>IF(AB15=F10,IF(E10="F","",E6),0)</f>
        <v>0</v>
      </c>
      <c r="AM15" s="117">
        <f t="shared" si="1"/>
        <v>0</v>
      </c>
      <c r="AN15" s="117">
        <f t="shared" si="1"/>
        <v>0</v>
      </c>
      <c r="AO15" s="113">
        <f>AM15-AN15</f>
        <v>0</v>
      </c>
      <c r="AQ15" s="135"/>
      <c r="AR15" s="123" t="str">
        <f>Z16</f>
        <v/>
      </c>
      <c r="AS15" s="124" t="str">
        <f>IF(AR15="","",(VLOOKUP(AR15,AB4:AO17,14,FALSE)))</f>
        <v/>
      </c>
      <c r="AT15" s="138"/>
    </row>
    <row r="16" spans="1:46" ht="30" customHeight="1">
      <c r="A16" s="89"/>
      <c r="B16" s="93"/>
      <c r="C16" s="93"/>
      <c r="D16" s="125"/>
      <c r="E16" s="106" t="s">
        <v>49</v>
      </c>
      <c r="F16" s="71" t="str">
        <f>IF(OR(I14="F",I14="A"),J18,IF(OR(I18="F",I18="A"),J14,IF(I14=I18,"",(IF(I14&gt;I18,J14,J18)))))</f>
        <v>Blanc 22</v>
      </c>
      <c r="G16" s="72" t="str">
        <f>IF(OR(I14="F",I14="A"),K18,IF(OR(I18="F",I18="A"),K14,IF(I14=I18,"",(IF(I14&gt;I18,K14,K18)))))</f>
        <v>(NC)</v>
      </c>
      <c r="H16" s="91"/>
      <c r="I16" s="120"/>
      <c r="J16" s="107" t="s">
        <v>107</v>
      </c>
      <c r="K16" s="108"/>
      <c r="L16" s="96"/>
      <c r="M16" s="91"/>
      <c r="N16" s="91"/>
      <c r="O16" s="90"/>
      <c r="P16" s="91"/>
      <c r="Q16" s="107" t="s">
        <v>105</v>
      </c>
      <c r="R16" s="108"/>
      <c r="S16" s="90"/>
      <c r="T16" s="126"/>
      <c r="U16" s="71" t="str">
        <f>IF(OR(S14="F",S14="A"),Q18,IF(OR(S18="F",S18="A"),Q14,IF(S14=S18,"",(IF(S14&gt;S18,Q14,Q18)))))</f>
        <v/>
      </c>
      <c r="V16" s="72" t="str">
        <f>IF(OR(S14="F",S14="A"),R18,IF(OR(S18="F",S18="A"),R14,IF(S14=S18,"",(IF(S14&gt;S18,R14,R18)))))</f>
        <v/>
      </c>
      <c r="W16" s="127" t="s">
        <v>61</v>
      </c>
      <c r="Y16" s="87">
        <v>6</v>
      </c>
      <c r="Z16" s="113" t="str">
        <f>IF(B18="","",IF(B18=F16,F20,F16))</f>
        <v/>
      </c>
      <c r="AB16" s="114" t="str">
        <f>M17</f>
        <v>Blanc 22</v>
      </c>
      <c r="AC16" s="115" t="str">
        <f>IF(AB16=M17,IF(O19="F","",O17),0)</f>
        <v>F</v>
      </c>
      <c r="AD16" s="115" t="str">
        <f>IF(AB16=M17,IF(O17="F","",O19),0)</f>
        <v/>
      </c>
      <c r="AE16" s="116">
        <f>IF(AB16=Q18,IF(S14="F","",S18),0)</f>
        <v>0</v>
      </c>
      <c r="AF16" s="116">
        <f>IF(AB16=Q18,IF(S18="F","",S14),0)</f>
        <v>0</v>
      </c>
      <c r="AG16" s="115" t="str">
        <f>IF(AB16=J18,IF(I14="F","",I18),0)</f>
        <v/>
      </c>
      <c r="AH16" s="115" t="str">
        <f>IF(AB16=J18,IF(I18="F","",I14),0)</f>
        <v>F</v>
      </c>
      <c r="AI16" s="116" t="str">
        <f>IF(AB16=F16,IF(E20="F","",E16),0)</f>
        <v>F</v>
      </c>
      <c r="AJ16" s="116" t="str">
        <f>IF(AB16=F16,IF(E16="F","",E20),0)</f>
        <v/>
      </c>
      <c r="AK16" s="115">
        <f>IF(AB16=F10,IF(E6="F","",E10),0)</f>
        <v>0</v>
      </c>
      <c r="AL16" s="115">
        <f>IF(AB16=F10,IF(E10="F","",E6),0)</f>
        <v>0</v>
      </c>
      <c r="AM16" s="117">
        <f t="shared" si="1"/>
        <v>0</v>
      </c>
      <c r="AN16" s="117">
        <f t="shared" si="1"/>
        <v>0</v>
      </c>
      <c r="AO16" s="113">
        <f>AM16-AN16</f>
        <v>0</v>
      </c>
      <c r="AQ16" s="135"/>
      <c r="AR16" s="123" t="str">
        <f>Z7</f>
        <v>Blanc 17</v>
      </c>
      <c r="AS16" s="124">
        <f>IF(AR16="","",(VLOOKUP(AR16,AB4:AO17,14,FALSE)))</f>
        <v>0</v>
      </c>
      <c r="AT16" s="138"/>
    </row>
    <row r="17" spans="1:46" ht="30" customHeight="1">
      <c r="A17" s="89"/>
      <c r="B17" s="128"/>
      <c r="C17" s="93" t="s">
        <v>35</v>
      </c>
      <c r="D17" s="93"/>
      <c r="E17" s="120"/>
      <c r="F17" s="91"/>
      <c r="G17" s="91"/>
      <c r="H17" s="91"/>
      <c r="I17" s="120"/>
      <c r="J17" s="91"/>
      <c r="K17" s="91"/>
      <c r="L17" s="96">
        <v>59</v>
      </c>
      <c r="M17" s="71" t="str">
        <f>IF(IF(ISNA(VLOOKUP(L17,Inscrits!$A$2:$C$65,2,FALSE)),"",VLOOKUP(L17,Inscrits!$A$2:$C$65,2,FALSE))=0,"",IF(ISNA(VLOOKUP(L17,Inscrits!$A$2:$C$65,2,FALSE)),"",VLOOKUP(L17,Inscrits!$A$2:$C$65,2,FALSE)))</f>
        <v>Blanc 22</v>
      </c>
      <c r="N17" s="72" t="str">
        <f>IF(IF(ISNA(VLOOKUP(L17,Inscrits!$A$2:$C$65,3,FALSE)),"","("&amp;(VLOOKUP(L17,Inscrits!$A$2:$C$65,3,FALSE))&amp;")")="()","",IF(ISNA(VLOOKUP(L17,Inscrits!$A$2:$C$65,3,FALSE)),"","("&amp;(VLOOKUP(L17,Inscrits!$A$2:$C$65,3,FALSE))&amp;")"))</f>
        <v>(NC)</v>
      </c>
      <c r="O17" s="97" t="s">
        <v>49</v>
      </c>
      <c r="P17" s="98"/>
      <c r="Q17" s="91"/>
      <c r="R17" s="91"/>
      <c r="S17" s="90"/>
      <c r="T17" s="121"/>
      <c r="U17" s="93"/>
      <c r="V17" s="93"/>
      <c r="W17" s="94"/>
      <c r="Y17" s="87">
        <v>8</v>
      </c>
      <c r="Z17" s="113" t="str">
        <f>IF(F16="","",IF(F16=J14,J18,J14))</f>
        <v>Blanc 1</v>
      </c>
      <c r="AB17" s="114" t="str">
        <f>M19</f>
        <v>TRIPLET FREDERIC</v>
      </c>
      <c r="AC17" s="115" t="str">
        <f>IF(AB17=M19,IF(O17="F","",O19),0)</f>
        <v/>
      </c>
      <c r="AD17" s="115" t="str">
        <f>IF(AB17=M19,IF(O19="F","",O17),0)</f>
        <v>F</v>
      </c>
      <c r="AE17" s="116">
        <f>IF(AB17=Q18,IF(S14="F","",S18),0)</f>
        <v>0</v>
      </c>
      <c r="AF17" s="116">
        <f>IF(AB17=Q18,IF(S18="F","",S14),0)</f>
        <v>0</v>
      </c>
      <c r="AG17" s="115">
        <f>IF(AB17=J18,IF(I14="F","",I18),0)</f>
        <v>0</v>
      </c>
      <c r="AH17" s="115">
        <f>IF(AB17=J18,IF(I18="F","",I14),0)</f>
        <v>0</v>
      </c>
      <c r="AI17" s="116">
        <f>IF(AB17=F16,IF(E20="F","",E16),0)</f>
        <v>0</v>
      </c>
      <c r="AJ17" s="116">
        <f>IF(AB17=F16,IF(E16="F","",E20),0)</f>
        <v>0</v>
      </c>
      <c r="AK17" s="115">
        <f>IF(AB17=F10,IF(E6="F","",E10),0)</f>
        <v>0</v>
      </c>
      <c r="AL17" s="115">
        <f>IF(AB17=F10,IF(E10="F","",E6),0)</f>
        <v>0</v>
      </c>
      <c r="AM17" s="117">
        <f t="shared" si="1"/>
        <v>0</v>
      </c>
      <c r="AN17" s="117">
        <f t="shared" si="1"/>
        <v>0</v>
      </c>
      <c r="AO17" s="113">
        <f>AM17-AN17</f>
        <v>0</v>
      </c>
      <c r="AQ17" s="135"/>
      <c r="AR17" s="123" t="str">
        <f>Z17</f>
        <v>Blanc 1</v>
      </c>
      <c r="AS17" s="124">
        <f>IF(AR17="","",(VLOOKUP(AR17,AB4:AO17,14,FALSE)))</f>
        <v>0</v>
      </c>
      <c r="AT17" s="138"/>
    </row>
    <row r="18" spans="1:46" ht="30" customHeight="1" thickBot="1">
      <c r="A18" s="129" t="s">
        <v>59</v>
      </c>
      <c r="B18" s="71" t="str">
        <f>IF(OR(E16="F",E16="A"),F20,IF(OR(E20="F",E20="A"),F16,IF(E16=E20,"",(IF(E16&gt;E20,F16,F20)))))</f>
        <v/>
      </c>
      <c r="C18" s="130" t="str">
        <f>IF(OR(E16="F",E16="A"),G20,IF(OR(E20="F",E20="A"),G16,IF(E16=E20,"",(IF(E16&gt;E20,G16,G20)))))</f>
        <v/>
      </c>
      <c r="D18" s="93"/>
      <c r="E18" s="120"/>
      <c r="F18" s="107" t="s">
        <v>109</v>
      </c>
      <c r="G18" s="108"/>
      <c r="H18" s="105"/>
      <c r="I18" s="106"/>
      <c r="J18" s="71" t="str">
        <f>IF(OR(AND(O17="F",O19="F"),AND(O17="A",O19="A")),M19,IF(OR(O17="F",O17="A"),M17,IF(OR(O19="F",O19="A"),M19,IF(O17=O19,"",(IF(O17&lt;O19,M17,M19))))))</f>
        <v>Blanc 22</v>
      </c>
      <c r="K18" s="72" t="str">
        <f>IF(OR(AND(O17="F",O19="F"),AND(O17="A",O19="A")),N19,IF(OR(O17="F",O17="A"),N17,IF(OR(O19="F",O19="A"),N19,IF(O17=O19,"",(IF(O17&lt;O19,N17,N19))))))</f>
        <v>(NC)</v>
      </c>
      <c r="L18" s="96"/>
      <c r="M18" s="107" t="s">
        <v>103</v>
      </c>
      <c r="N18" s="108"/>
      <c r="O18" s="109"/>
      <c r="P18" s="131"/>
      <c r="Q18" s="71" t="str">
        <f>IF(OR(AND(O17="F",O19="F"),AND(O17="A",O19="A")),M17,IF(OR(O17="F",O17="A"),M19,IF(OR(O19="F",O19="A"),M17,IF(O17=O19,"",(IF(O17&gt;O19,M17,M19))))))</f>
        <v>TRIPLET FREDERIC</v>
      </c>
      <c r="R18" s="72" t="str">
        <f>IF(OR(AND(O17="F",O19="F"),AND(O17="A",O19="A")),N17,IF(OR(O17="F",O17="A"),N19,IF(OR(O19="F",O19="A"),N17,IF(O17=O19,"",(IF(O17&gt;O19,N17,N19))))))</f>
        <v>(6)</v>
      </c>
      <c r="S18" s="111"/>
      <c r="T18" s="112"/>
      <c r="U18" s="93"/>
      <c r="V18" s="93"/>
      <c r="W18" s="94"/>
      <c r="AQ18" s="139"/>
      <c r="AR18" s="140"/>
      <c r="AS18" s="140"/>
      <c r="AT18" s="141"/>
    </row>
    <row r="19" spans="1:46" ht="30" customHeight="1">
      <c r="A19" s="89"/>
      <c r="B19" s="93"/>
      <c r="C19" s="93"/>
      <c r="D19" s="93"/>
      <c r="E19" s="120"/>
      <c r="F19" s="91"/>
      <c r="G19" s="91"/>
      <c r="H19" s="91"/>
      <c r="I19" s="90"/>
      <c r="J19" s="95"/>
      <c r="K19" s="91" t="s">
        <v>28</v>
      </c>
      <c r="L19" s="96">
        <v>6</v>
      </c>
      <c r="M19" s="71" t="str">
        <f>IF(IF(ISNA(VLOOKUP(L19,Inscrits!$A$2:$C$65,2,FALSE)),"",VLOOKUP(L19,Inscrits!$A$2:$C$65,2,FALSE))=0,"",IF(ISNA(VLOOKUP(L19,Inscrits!$A$2:$C$65,2,FALSE)),"",VLOOKUP(L19,Inscrits!$A$2:$C$65,2,FALSE)))</f>
        <v>TRIPLET FREDERIC</v>
      </c>
      <c r="N19" s="72" t="str">
        <f>IF(IF(ISNA(VLOOKUP(L19,Inscrits!$A$2:$C$65,3,FALSE)),"","("&amp;(VLOOKUP(L19,Inscrits!$A$2:$C$65,3,FALSE))&amp;")")="()","",IF(ISNA(VLOOKUP(L19,Inscrits!$A$2:$C$65,3,FALSE)),"","("&amp;(VLOOKUP(L19,Inscrits!$A$2:$C$65,3,FALSE))&amp;")"))</f>
        <v>(6)</v>
      </c>
      <c r="O19" s="97"/>
      <c r="P19" s="98"/>
      <c r="Q19" s="99" t="s">
        <v>6</v>
      </c>
      <c r="R19" s="91"/>
      <c r="S19" s="90"/>
      <c r="T19" s="93"/>
      <c r="U19" s="93"/>
      <c r="V19" s="93"/>
      <c r="W19" s="94"/>
    </row>
    <row r="20" spans="1:46" ht="30" customHeight="1">
      <c r="A20" s="89"/>
      <c r="B20" s="93"/>
      <c r="C20" s="93"/>
      <c r="D20" s="125"/>
      <c r="E20" s="106"/>
      <c r="F20" s="71" t="str">
        <f>IF(OR(S4="F",S4="A"),Q4,IF(OR(S8="F",S8="A"),Q8,IF(S4=S8,"",(IF(S4&lt;S8,Q4,Q8)))))</f>
        <v/>
      </c>
      <c r="G20" s="72" t="str">
        <f>IF(OR(S4="F",S4="A"),R4,IF(OR(S8="F",S8="A"),R8,IF(S4=S8,"",(IF(S4&lt;S8,R4,R8)))))</f>
        <v/>
      </c>
      <c r="H20" s="91"/>
      <c r="I20" s="90"/>
      <c r="J20" s="91"/>
      <c r="K20" s="91"/>
      <c r="L20" s="96"/>
      <c r="M20" s="91"/>
      <c r="N20" s="91"/>
      <c r="O20" s="90"/>
      <c r="P20" s="91"/>
      <c r="Q20" s="91"/>
      <c r="R20" s="91"/>
      <c r="S20" s="90"/>
      <c r="T20" s="93"/>
      <c r="U20" s="93"/>
      <c r="V20" s="93"/>
      <c r="W20" s="94"/>
    </row>
    <row r="21" spans="1:46" ht="30" customHeight="1">
      <c r="A21" s="89"/>
      <c r="B21" s="93"/>
      <c r="C21" s="93"/>
      <c r="D21" s="93"/>
      <c r="E21" s="90"/>
      <c r="F21" s="95"/>
      <c r="G21" s="91" t="s">
        <v>33</v>
      </c>
      <c r="H21" s="91"/>
      <c r="I21" s="90"/>
      <c r="J21" s="201" t="str">
        <f>IF(Accueil!G18=3,"","MATCHS EN 2 GAGNANTES COTE PERDANT")</f>
        <v/>
      </c>
      <c r="K21" s="201"/>
      <c r="L21" s="201"/>
      <c r="M21" s="201"/>
      <c r="N21" s="201"/>
      <c r="O21" s="201"/>
      <c r="P21" s="201"/>
      <c r="Q21" s="201"/>
      <c r="R21" s="201"/>
      <c r="S21" s="90"/>
      <c r="T21" s="93"/>
      <c r="U21" s="93"/>
      <c r="V21" s="93"/>
      <c r="W21" s="94"/>
    </row>
    <row r="22" spans="1:46" ht="30" customHeight="1" thickBot="1">
      <c r="A22" s="142"/>
      <c r="B22" s="143"/>
      <c r="C22" s="143"/>
      <c r="D22" s="143"/>
      <c r="E22" s="144"/>
      <c r="F22" s="145"/>
      <c r="G22" s="145"/>
      <c r="H22" s="145"/>
      <c r="I22" s="144"/>
      <c r="J22" s="145"/>
      <c r="K22" s="145"/>
      <c r="L22" s="146"/>
      <c r="M22" s="145"/>
      <c r="N22" s="145"/>
      <c r="O22" s="144"/>
      <c r="P22" s="145"/>
      <c r="Q22" s="145"/>
      <c r="R22" s="145"/>
      <c r="S22" s="144"/>
      <c r="T22" s="143"/>
      <c r="U22" s="143"/>
      <c r="V22" s="143"/>
      <c r="W22" s="147"/>
    </row>
    <row r="23" spans="1:46" ht="30.95" customHeight="1" thickTop="1"/>
    <row r="24" spans="1:46" ht="14.1" customHeight="1">
      <c r="M24" s="91"/>
      <c r="N24" s="91"/>
    </row>
  </sheetData>
  <sheetProtection password="C328" sheet="1" objects="1" scenarios="1"/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255" priority="1" stopIfTrue="1">
      <formula>AND(($F$6=$B$8),($F$6&lt;&gt;""))</formula>
    </cfRule>
    <cfRule type="expression" priority="2" stopIfTrue="1">
      <formula>$F$10=$B$8</formula>
    </cfRule>
    <cfRule type="expression" dxfId="254" priority="3" stopIfTrue="1">
      <formula>AND(($G$8&lt;&gt;""),($F$6&lt;&gt;""))</formula>
    </cfRule>
  </conditionalFormatting>
  <conditionalFormatting sqref="J8:K8">
    <cfRule type="expression" dxfId="253" priority="4" stopIfTrue="1">
      <formula>AND(($J$8=$F$6),($J$8&lt;&gt;""))</formula>
    </cfRule>
    <cfRule type="expression" priority="5" stopIfTrue="1">
      <formula>$J$4=$F$6</formula>
    </cfRule>
    <cfRule type="expression" dxfId="252" priority="6" stopIfTrue="1">
      <formula>AND(($K$6&lt;&gt;""),($J$8&lt;&gt;""))</formula>
    </cfRule>
  </conditionalFormatting>
  <conditionalFormatting sqref="J4:K4">
    <cfRule type="expression" dxfId="251" priority="7" stopIfTrue="1">
      <formula>AND(($J$4=$F$6),($J$4&lt;&gt;""))</formula>
    </cfRule>
    <cfRule type="expression" priority="8" stopIfTrue="1">
      <formula>$J$8=$F$6</formula>
    </cfRule>
    <cfRule type="expression" dxfId="250" priority="9" stopIfTrue="1">
      <formula>AND(($K$6&lt;&gt;""),($J$4&lt;&gt;""))</formula>
    </cfRule>
  </conditionalFormatting>
  <conditionalFormatting sqref="F10:G10">
    <cfRule type="expression" dxfId="249" priority="10" stopIfTrue="1">
      <formula>AND(($F$10=$B$8),($F$10&lt;&gt;""))</formula>
    </cfRule>
    <cfRule type="expression" priority="11" stopIfTrue="1">
      <formula>$F$6=$B$8</formula>
    </cfRule>
    <cfRule type="expression" dxfId="248" priority="12" stopIfTrue="1">
      <formula>AND(($G$8&lt;&gt;""),($F$10&lt;&gt;""))</formula>
    </cfRule>
  </conditionalFormatting>
  <conditionalFormatting sqref="F16:G16">
    <cfRule type="expression" dxfId="247" priority="13" stopIfTrue="1">
      <formula>AND(($F$16=$B$18),($F$16&lt;&gt;""))</formula>
    </cfRule>
    <cfRule type="expression" priority="14" stopIfTrue="1">
      <formula>$F$20=$B$18</formula>
    </cfRule>
    <cfRule type="expression" dxfId="246" priority="15" stopIfTrue="1">
      <formula>AND(($G$18&lt;&gt;""),($F$16&lt;&gt;""))</formula>
    </cfRule>
  </conditionalFormatting>
  <conditionalFormatting sqref="F20:G20">
    <cfRule type="expression" dxfId="245" priority="16" stopIfTrue="1">
      <formula>AND(($F$20=$B$18),($F$20&lt;&gt;""))</formula>
    </cfRule>
    <cfRule type="expression" priority="17" stopIfTrue="1">
      <formula>$F$16=$B$18</formula>
    </cfRule>
    <cfRule type="expression" dxfId="244" priority="18" stopIfTrue="1">
      <formula>AND(($G$18&lt;&gt;""),($F$20&lt;&gt;""))</formula>
    </cfRule>
  </conditionalFormatting>
  <conditionalFormatting sqref="J14:K14">
    <cfRule type="expression" dxfId="243" priority="19" stopIfTrue="1">
      <formula>AND(($J$14=$F$16),($J$14&lt;&gt;""))</formula>
    </cfRule>
    <cfRule type="expression" priority="20" stopIfTrue="1">
      <formula>$J$18=$F$16</formula>
    </cfRule>
    <cfRule type="expression" dxfId="242" priority="21" stopIfTrue="1">
      <formula>AND(($K$16&lt;&gt;""),($J$14&lt;&gt;""))</formula>
    </cfRule>
  </conditionalFormatting>
  <conditionalFormatting sqref="J18:K18">
    <cfRule type="expression" dxfId="241" priority="22" stopIfTrue="1">
      <formula>AND(($J$18=$F$16),($J$18&lt;&gt;""))</formula>
    </cfRule>
    <cfRule type="expression" priority="23" stopIfTrue="1">
      <formula>$J$14=$F$16</formula>
    </cfRule>
    <cfRule type="expression" dxfId="240" priority="24" stopIfTrue="1">
      <formula>AND(($K$16&lt;&gt;""),($J$18&lt;&gt;""))</formula>
    </cfRule>
  </conditionalFormatting>
  <conditionalFormatting sqref="Q4:R4">
    <cfRule type="expression" dxfId="239" priority="25" stopIfTrue="1">
      <formula>AND(($Q$4=$U$6),($Q$4&lt;&gt;""))</formula>
    </cfRule>
    <cfRule type="expression" priority="26" stopIfTrue="1">
      <formula>$Q$8=$U$6</formula>
    </cfRule>
    <cfRule type="expression" dxfId="238" priority="27" stopIfTrue="1">
      <formula>AND(($R$6&lt;&gt;""),($Q$4&lt;&gt;""))</formula>
    </cfRule>
  </conditionalFormatting>
  <conditionalFormatting sqref="Q8:R8">
    <cfRule type="expression" dxfId="237" priority="28" stopIfTrue="1">
      <formula>AND(($Q$8=$U$6),($Q$8&lt;&gt;""))</formula>
    </cfRule>
    <cfRule type="expression" priority="29" stopIfTrue="1">
      <formula>$Q$4=$U$6</formula>
    </cfRule>
    <cfRule type="expression" dxfId="236" priority="30" stopIfTrue="1">
      <formula>AND(($R$6&lt;&gt;""),($Q$8&lt;&gt;""))</formula>
    </cfRule>
  </conditionalFormatting>
  <conditionalFormatting sqref="Q14:R14">
    <cfRule type="expression" dxfId="235" priority="31" stopIfTrue="1">
      <formula>AND(($Q$14=$U$16),($Q$14&lt;&gt;""))</formula>
    </cfRule>
    <cfRule type="expression" priority="32" stopIfTrue="1">
      <formula>$Q$18=$U$16</formula>
    </cfRule>
    <cfRule type="expression" dxfId="234" priority="33" stopIfTrue="1">
      <formula>AND(($R$16&lt;&gt;""),($Q$14&lt;&gt;""))</formula>
    </cfRule>
  </conditionalFormatting>
  <conditionalFormatting sqref="Q18:R18">
    <cfRule type="expression" dxfId="233" priority="34" stopIfTrue="1">
      <formula>AND(($Q$18=$U$16),($Q$18&lt;&gt;""))</formula>
    </cfRule>
    <cfRule type="expression" priority="35" stopIfTrue="1">
      <formula>$Q$14=$U$16</formula>
    </cfRule>
    <cfRule type="expression" dxfId="232" priority="36" stopIfTrue="1">
      <formula>AND(($R$16&lt;&gt;""),($Q$18&lt;&gt;""))</formula>
    </cfRule>
  </conditionalFormatting>
  <conditionalFormatting sqref="M3:N3">
    <cfRule type="expression" dxfId="231" priority="37" stopIfTrue="1">
      <formula>AND(($M$3=$Q$4),($M$3&lt;&gt;""))</formula>
    </cfRule>
    <cfRule type="expression" dxfId="230" priority="38" stopIfTrue="1">
      <formula>$M$5=$Q$4</formula>
    </cfRule>
    <cfRule type="expression" dxfId="229" priority="39" stopIfTrue="1">
      <formula>AND(($N$4&lt;&gt;""),($M$3&lt;&gt;""))</formula>
    </cfRule>
  </conditionalFormatting>
  <conditionalFormatting sqref="M5:N5">
    <cfRule type="expression" dxfId="228" priority="40" stopIfTrue="1">
      <formula>AND(($M$5=$Q$4),($M$5&lt;&gt;""))</formula>
    </cfRule>
    <cfRule type="expression" priority="41" stopIfTrue="1">
      <formula>$M$3=$Q$4</formula>
    </cfRule>
    <cfRule type="expression" dxfId="227" priority="42" stopIfTrue="1">
      <formula>AND(($N$4&lt;&gt;""),($M$5&lt;&gt;""))</formula>
    </cfRule>
  </conditionalFormatting>
  <conditionalFormatting sqref="M7:N7">
    <cfRule type="expression" dxfId="226" priority="43" stopIfTrue="1">
      <formula>AND(($M$7=$Q$8),($M$7&lt;&gt;""))</formula>
    </cfRule>
    <cfRule type="expression" priority="44" stopIfTrue="1">
      <formula>$M$9=$Q$8</formula>
    </cfRule>
    <cfRule type="expression" dxfId="225" priority="45" stopIfTrue="1">
      <formula>AND(($N$8&lt;&gt;""),($M$7&lt;&gt;""))</formula>
    </cfRule>
  </conditionalFormatting>
  <conditionalFormatting sqref="M9:N9">
    <cfRule type="expression" dxfId="224" priority="46" stopIfTrue="1">
      <formula>AND(($M$9=$Q$8),($M$9&lt;&gt;""))</formula>
    </cfRule>
    <cfRule type="expression" priority="47" stopIfTrue="1">
      <formula>$M$7=$Q$8</formula>
    </cfRule>
    <cfRule type="expression" dxfId="223" priority="48" stopIfTrue="1">
      <formula>AND(($N$8&lt;&gt;""),($M$9&lt;&gt;""))</formula>
    </cfRule>
  </conditionalFormatting>
  <conditionalFormatting sqref="M13:N13">
    <cfRule type="expression" dxfId="222" priority="49" stopIfTrue="1">
      <formula>AND(($M$13=$Q$14),($M$13&lt;&gt;""))</formula>
    </cfRule>
    <cfRule type="expression" priority="50" stopIfTrue="1">
      <formula>$M$15=$Q$14</formula>
    </cfRule>
    <cfRule type="expression" dxfId="221" priority="51" stopIfTrue="1">
      <formula>AND(($N$14&lt;&gt;""),($M$13&lt;&gt;""))</formula>
    </cfRule>
  </conditionalFormatting>
  <conditionalFormatting sqref="M15:N15">
    <cfRule type="expression" dxfId="220" priority="52" stopIfTrue="1">
      <formula>AND(($M$15=$Q$14),($M$15&lt;&gt;""))</formula>
    </cfRule>
    <cfRule type="expression" priority="53" stopIfTrue="1">
      <formula>$M$13=$Q$14</formula>
    </cfRule>
    <cfRule type="expression" dxfId="219" priority="54" stopIfTrue="1">
      <formula>AND(($N$14&lt;&gt;""),($M$15&lt;&gt;""))</formula>
    </cfRule>
  </conditionalFormatting>
  <conditionalFormatting sqref="M17:N17">
    <cfRule type="expression" dxfId="218" priority="55" stopIfTrue="1">
      <formula>AND(($M$17=$Q$18),($M$17&lt;&gt;""))</formula>
    </cfRule>
    <cfRule type="expression" priority="56" stopIfTrue="1">
      <formula>$M$19=$Q$18</formula>
    </cfRule>
    <cfRule type="expression" dxfId="217" priority="57" stopIfTrue="1">
      <formula>AND(($N$18&lt;&gt;""),($M$17&lt;&gt;""))</formula>
    </cfRule>
  </conditionalFormatting>
  <conditionalFormatting sqref="M19:N19">
    <cfRule type="expression" dxfId="216" priority="58" stopIfTrue="1">
      <formula>AND(($M$19=$Q$18),($M$19&lt;&gt;""))</formula>
    </cfRule>
    <cfRule type="expression" priority="59" stopIfTrue="1">
      <formula>$M$17=$Q$18</formula>
    </cfRule>
    <cfRule type="expression" dxfId="215" priority="60" stopIfTrue="1">
      <formula>AND(($N$18&lt;&gt;""),($M$19&lt;&gt;""))</formula>
    </cfRule>
  </conditionalFormatting>
  <conditionalFormatting sqref="S14 S8 S4 S18 O19 O17 O15 O13 O9 O7 O5 O3 I4 I8 E6 E10 E16 E20 I18 I14">
    <cfRule type="cellIs" dxfId="214" priority="61" stopIfTrue="1" operator="equal">
      <formula>"F"</formula>
    </cfRule>
    <cfRule type="cellIs" dxfId="213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3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2007-2008
&amp;C&amp;"Book Antiqua,Italique"&amp;20Les 4 premiers de chaque Poule sont qualifiés
(Tableau de 64 joueurs)&amp;R&amp;"Comic Sans MS,Gras"&amp;20LIGUE FFB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99</vt:i4>
      </vt:variant>
    </vt:vector>
  </HeadingPairs>
  <TitlesOfParts>
    <vt:vector size="113" baseType="lpstr">
      <vt:lpstr>Points</vt:lpstr>
      <vt:lpstr>Accueil</vt:lpstr>
      <vt:lpstr>Inscrits</vt:lpstr>
      <vt:lpstr>1</vt:lpstr>
      <vt:lpstr>2</vt:lpstr>
      <vt:lpstr>3</vt:lpstr>
      <vt:lpstr>4</vt:lpstr>
      <vt:lpstr>5</vt:lpstr>
      <vt:lpstr>6</vt:lpstr>
      <vt:lpstr>7</vt:lpstr>
      <vt:lpstr>8</vt:lpstr>
      <vt:lpstr>Final A</vt:lpstr>
      <vt:lpstr>Final B</vt:lpstr>
      <vt:lpstr>Classement</vt:lpstr>
      <vt:lpstr>Billard_name</vt:lpstr>
      <vt:lpstr>Ch_Licenciés</vt:lpstr>
      <vt:lpstr>Club</vt:lpstr>
      <vt:lpstr>Date</vt:lpstr>
      <vt:lpstr>Division</vt:lpstr>
      <vt:lpstr>Inscrits!Impression_des_titres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Joueur_17</vt:lpstr>
      <vt:lpstr>Joueur_18</vt:lpstr>
      <vt:lpstr>Joueur_19</vt:lpstr>
      <vt:lpstr>Joueur_2</vt:lpstr>
      <vt:lpstr>Joueur_20</vt:lpstr>
      <vt:lpstr>Joueur_21</vt:lpstr>
      <vt:lpstr>Joueur_22</vt:lpstr>
      <vt:lpstr>Joueur_23</vt:lpstr>
      <vt:lpstr>Joueur_24</vt:lpstr>
      <vt:lpstr>Joueur_25</vt:lpstr>
      <vt:lpstr>Joueur_26</vt:lpstr>
      <vt:lpstr>Joueur_27</vt:lpstr>
      <vt:lpstr>Joueur_28</vt:lpstr>
      <vt:lpstr>Joueur_29</vt:lpstr>
      <vt:lpstr>Joueur_3</vt:lpstr>
      <vt:lpstr>Joueur_30</vt:lpstr>
      <vt:lpstr>Joueur_31</vt:lpstr>
      <vt:lpstr>Joueur_32</vt:lpstr>
      <vt:lpstr>Joueur_33</vt:lpstr>
      <vt:lpstr>Joueur_34</vt:lpstr>
      <vt:lpstr>Joueur_35</vt:lpstr>
      <vt:lpstr>Joueur_36</vt:lpstr>
      <vt:lpstr>Joueur_37</vt:lpstr>
      <vt:lpstr>Joueur_38</vt:lpstr>
      <vt:lpstr>Joueur_39</vt:lpstr>
      <vt:lpstr>Joueur_4</vt:lpstr>
      <vt:lpstr>Joueur_40</vt:lpstr>
      <vt:lpstr>Joueur_41</vt:lpstr>
      <vt:lpstr>Joueur_42</vt:lpstr>
      <vt:lpstr>Joueur_43</vt:lpstr>
      <vt:lpstr>Joueur_44</vt:lpstr>
      <vt:lpstr>Joueur_45</vt:lpstr>
      <vt:lpstr>Joueur_46</vt:lpstr>
      <vt:lpstr>Joueur_47</vt:lpstr>
      <vt:lpstr>Joueur_48</vt:lpstr>
      <vt:lpstr>Joueur_49</vt:lpstr>
      <vt:lpstr>Joueur_5</vt:lpstr>
      <vt:lpstr>Joueur_50</vt:lpstr>
      <vt:lpstr>Joueur_51</vt:lpstr>
      <vt:lpstr>Joueur_52</vt:lpstr>
      <vt:lpstr>Joueur_53</vt:lpstr>
      <vt:lpstr>Joueur_54</vt:lpstr>
      <vt:lpstr>Joueur_55</vt:lpstr>
      <vt:lpstr>Joueur_56</vt:lpstr>
      <vt:lpstr>Joueur_57</vt:lpstr>
      <vt:lpstr>Joueur_58</vt:lpstr>
      <vt:lpstr>Joueur_59</vt:lpstr>
      <vt:lpstr>Joueur_6</vt:lpstr>
      <vt:lpstr>Joueur_60</vt:lpstr>
      <vt:lpstr>Joueur_61</vt:lpstr>
      <vt:lpstr>Joueur_62</vt:lpstr>
      <vt:lpstr>Joueur_63</vt:lpstr>
      <vt:lpstr>Joueur_64</vt:lpstr>
      <vt:lpstr>Joueur_7</vt:lpstr>
      <vt:lpstr>Joueur_8</vt:lpstr>
      <vt:lpstr>Joueur_9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NB_Parties_16eme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'Final A'!Zone_d_impression</vt:lpstr>
      <vt:lpstr>'Final B'!Zone_d_impression</vt:lpstr>
      <vt:lpstr>Inscrits!Zone_d_impression</vt:lpstr>
      <vt:lpstr>Points!Zone_d_impression</vt:lpstr>
    </vt:vector>
  </TitlesOfParts>
  <Company>FFB 8 POOL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TOURBATEZ Damien</dc:creator>
  <cp:lastModifiedBy>Dupré-Rambaud Frédéric</cp:lastModifiedBy>
  <cp:lastPrinted>2007-10-03T17:17:23Z</cp:lastPrinted>
  <dcterms:created xsi:type="dcterms:W3CDTF">2004-12-07T04:18:39Z</dcterms:created>
  <dcterms:modified xsi:type="dcterms:W3CDTF">2018-04-12T21:38:01Z</dcterms:modified>
</cp:coreProperties>
</file>