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480" yWindow="255" windowWidth="11340" windowHeight="5835" activeTab="1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Final" sheetId="2" r:id="rId6"/>
    <sheet name="Classement" sheetId="7" r:id="rId7"/>
  </sheets>
  <definedNames>
    <definedName name="Billard_name">Accueil!$A$44:$A$84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Inscrits!#REF!</definedName>
    <definedName name="Joueur_18">Inscrits!#REF!</definedName>
    <definedName name="Joueur_19">Inscrits!#REF!</definedName>
    <definedName name="Joueur_2">Inscrits!$B$3</definedName>
    <definedName name="Joueur_20">Inscrits!#REF!</definedName>
    <definedName name="Joueur_21">Inscrits!#REF!</definedName>
    <definedName name="Joueur_22">Inscrits!#REF!</definedName>
    <definedName name="Joueur_23">Inscrits!#REF!</definedName>
    <definedName name="Joueur_24">Inscrits!#REF!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Accueil!$A$15:$A$20</definedName>
    <definedName name="NB_Parties_Demi">Accueil!$A$29:$A$34</definedName>
    <definedName name="NB_Parties_Final">Accueil!$A$36:$A$42</definedName>
    <definedName name="NB_Parties_Poules">Accueil!$A$1:$A$6</definedName>
    <definedName name="NB_Parties_Poules_Perdant">Accueil!$A$9:$A$14</definedName>
    <definedName name="NB_Parties_Quart">Accueil!$A$22:$A$27</definedName>
    <definedName name="Nb_R2">Accueil!$G$12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6">Classement!$A$1:$N$17</definedName>
    <definedName name="_xlnm.Print_Area" localSheetId="5">Final!$A$1:$S$27</definedName>
    <definedName name="_xlnm.Print_Area" localSheetId="2">Inscrits!$A$1:$H$33</definedName>
    <definedName name="_xlnm.Print_Area" localSheetId="0">Points!$A$1:$D$20</definedName>
  </definedNames>
  <calcPr calcId="125725"/>
</workbook>
</file>

<file path=xl/calcChain.xml><?xml version="1.0" encoding="utf-8"?>
<calcChain xmlns="http://schemas.openxmlformats.org/spreadsheetml/2006/main">
  <c r="M3" i="13"/>
  <c r="AB4" s="1"/>
  <c r="AC4" s="1"/>
  <c r="N3"/>
  <c r="R4" s="1"/>
  <c r="V6"/>
  <c r="G5" i="2" s="1"/>
  <c r="M5" i="13"/>
  <c r="AB5" s="1"/>
  <c r="N5"/>
  <c r="K4" s="1"/>
  <c r="U6"/>
  <c r="Z4" s="1"/>
  <c r="AR4" s="1"/>
  <c r="AS4" s="1"/>
  <c r="AD4" i="2" s="1"/>
  <c r="M7" i="13"/>
  <c r="AB6" s="1"/>
  <c r="N7"/>
  <c r="B8"/>
  <c r="F25" i="2" s="1"/>
  <c r="D8" i="7" s="1"/>
  <c r="K8" s="1"/>
  <c r="C8" i="13"/>
  <c r="G25" i="2" s="1"/>
  <c r="J8" i="13"/>
  <c r="F6" s="1"/>
  <c r="Z7" s="1"/>
  <c r="AR16" s="1"/>
  <c r="AC10" i="2" s="1"/>
  <c r="K8" i="13"/>
  <c r="G6" s="1"/>
  <c r="Q8"/>
  <c r="R8"/>
  <c r="M9"/>
  <c r="AB7" s="1"/>
  <c r="N9"/>
  <c r="M13"/>
  <c r="AB14" s="1"/>
  <c r="N13"/>
  <c r="R14" s="1"/>
  <c r="Q14"/>
  <c r="M15"/>
  <c r="AB15" s="1"/>
  <c r="N15"/>
  <c r="K14" s="1"/>
  <c r="U16"/>
  <c r="Z14" s="1"/>
  <c r="AR5" s="1"/>
  <c r="V16"/>
  <c r="G11" i="2" s="1"/>
  <c r="M17" i="13"/>
  <c r="AB16" s="1"/>
  <c r="N17"/>
  <c r="K18" s="1"/>
  <c r="J18"/>
  <c r="F10"/>
  <c r="G10"/>
  <c r="M19"/>
  <c r="AB17" s="1"/>
  <c r="AC17" s="1"/>
  <c r="N19"/>
  <c r="R18" s="1"/>
  <c r="F20"/>
  <c r="G20"/>
  <c r="C18" s="1"/>
  <c r="G19" i="2" s="1"/>
  <c r="J21" i="13"/>
  <c r="M3" i="5"/>
  <c r="AB4" s="1"/>
  <c r="AD4" s="1"/>
  <c r="N3"/>
  <c r="Q4"/>
  <c r="R4"/>
  <c r="G20"/>
  <c r="C18"/>
  <c r="G7" i="2" s="1"/>
  <c r="M5" i="5"/>
  <c r="AB5" s="1"/>
  <c r="AD5" s="1"/>
  <c r="N5"/>
  <c r="K4" s="1"/>
  <c r="M7"/>
  <c r="AB6" s="1"/>
  <c r="AC6" s="1"/>
  <c r="N7"/>
  <c r="J8"/>
  <c r="F6" s="1"/>
  <c r="K8"/>
  <c r="G6" s="1"/>
  <c r="U6"/>
  <c r="Z4" s="1"/>
  <c r="AR4" s="1"/>
  <c r="V6"/>
  <c r="G17" i="2" s="1"/>
  <c r="M9" i="5"/>
  <c r="AB7" s="1"/>
  <c r="N9"/>
  <c r="R8" s="1"/>
  <c r="F10"/>
  <c r="B8" s="1"/>
  <c r="Z6" s="1"/>
  <c r="AR14" s="1"/>
  <c r="G10"/>
  <c r="C8" s="1"/>
  <c r="G13" i="2" s="1"/>
  <c r="M13" i="5"/>
  <c r="AB14" s="1"/>
  <c r="AC14" s="1"/>
  <c r="N13"/>
  <c r="J14"/>
  <c r="F16" s="1"/>
  <c r="Z17" s="1"/>
  <c r="AR17" s="1"/>
  <c r="K14"/>
  <c r="G16" s="1"/>
  <c r="Q14"/>
  <c r="R14"/>
  <c r="M15"/>
  <c r="AB15" s="1"/>
  <c r="N15"/>
  <c r="M17"/>
  <c r="AB16" s="1"/>
  <c r="AD16" s="1"/>
  <c r="N17"/>
  <c r="J18"/>
  <c r="K18"/>
  <c r="U16"/>
  <c r="Z14" s="1"/>
  <c r="AR5" s="1"/>
  <c r="V16"/>
  <c r="G23" i="2" s="1"/>
  <c r="M19" i="5"/>
  <c r="AB17" s="1"/>
  <c r="N19"/>
  <c r="R18" s="1"/>
  <c r="F20"/>
  <c r="B18"/>
  <c r="Z15" s="1"/>
  <c r="AR7" s="1"/>
  <c r="J21"/>
  <c r="A14" i="12"/>
  <c r="A20"/>
  <c r="A27"/>
  <c r="A34"/>
  <c r="A41"/>
  <c r="A42"/>
  <c r="F2" i="7"/>
  <c r="L2"/>
  <c r="F3"/>
  <c r="L3"/>
  <c r="F4"/>
  <c r="L4"/>
  <c r="F5"/>
  <c r="L5"/>
  <c r="F6"/>
  <c r="L6"/>
  <c r="F7"/>
  <c r="L7"/>
  <c r="F8"/>
  <c r="L8"/>
  <c r="F9"/>
  <c r="L9"/>
  <c r="F10"/>
  <c r="L10"/>
  <c r="F11"/>
  <c r="L11"/>
  <c r="F12"/>
  <c r="L12"/>
  <c r="F13"/>
  <c r="L13"/>
  <c r="F14"/>
  <c r="L14"/>
  <c r="F15"/>
  <c r="L15"/>
  <c r="F16"/>
  <c r="L16"/>
  <c r="F17"/>
  <c r="L17"/>
  <c r="B2" i="2"/>
  <c r="F2"/>
  <c r="J2"/>
  <c r="N2"/>
  <c r="X4"/>
  <c r="AF4"/>
  <c r="AF5"/>
  <c r="J6"/>
  <c r="K6"/>
  <c r="X6"/>
  <c r="AF6"/>
  <c r="AF7"/>
  <c r="X8"/>
  <c r="AF8"/>
  <c r="AF9"/>
  <c r="X10"/>
  <c r="AF10"/>
  <c r="AF11"/>
  <c r="J12"/>
  <c r="D5" i="7" s="1"/>
  <c r="J5" s="1"/>
  <c r="K12" i="2"/>
  <c r="O9"/>
  <c r="AF12"/>
  <c r="X13"/>
  <c r="AF13"/>
  <c r="AF14"/>
  <c r="R15"/>
  <c r="D2" i="7" s="1"/>
  <c r="K2" s="1"/>
  <c r="S15" i="2"/>
  <c r="X15"/>
  <c r="AF15"/>
  <c r="AF16"/>
  <c r="X17"/>
  <c r="AF17"/>
  <c r="J18"/>
  <c r="K18"/>
  <c r="AF18"/>
  <c r="X19"/>
  <c r="AF19"/>
  <c r="N21"/>
  <c r="D3" i="7" s="1"/>
  <c r="K3" s="1"/>
  <c r="O21" i="2"/>
  <c r="J24"/>
  <c r="D4" i="7" s="1"/>
  <c r="K4" s="1"/>
  <c r="K24" i="2"/>
  <c r="C35" i="3"/>
  <c r="C36"/>
  <c r="C37"/>
  <c r="C38"/>
  <c r="C39"/>
  <c r="C40"/>
  <c r="C41"/>
  <c r="C42"/>
  <c r="B18" i="13"/>
  <c r="F19" i="2" s="1"/>
  <c r="V15" s="1"/>
  <c r="N9"/>
  <c r="K5" i="7" l="1"/>
  <c r="G16" i="13"/>
  <c r="Q4"/>
  <c r="AE4" s="1"/>
  <c r="AH17"/>
  <c r="Z5"/>
  <c r="AR6" s="1"/>
  <c r="AS6" s="1"/>
  <c r="AD6" i="2" s="1"/>
  <c r="Z6" i="13"/>
  <c r="AR14" s="1"/>
  <c r="AS14" s="1"/>
  <c r="AD8" i="2" s="1"/>
  <c r="Q8" i="5"/>
  <c r="AE7" s="1"/>
  <c r="J14" i="13"/>
  <c r="F16" s="1"/>
  <c r="Z17" s="1"/>
  <c r="AR17" s="1"/>
  <c r="D14" i="7" s="1"/>
  <c r="K14" s="1"/>
  <c r="AC8" i="2"/>
  <c r="F7"/>
  <c r="V6" s="1"/>
  <c r="Y6" s="1"/>
  <c r="Z6" s="1"/>
  <c r="F11"/>
  <c r="V8" s="1"/>
  <c r="Y8" s="1"/>
  <c r="Z8" s="1"/>
  <c r="AA8" s="1"/>
  <c r="F23"/>
  <c r="V17" s="1"/>
  <c r="Y17" s="1"/>
  <c r="AS17" i="5"/>
  <c r="AD19" i="2" s="1"/>
  <c r="V27"/>
  <c r="Z16" i="5"/>
  <c r="AR15" s="1"/>
  <c r="V25" i="2" s="1"/>
  <c r="F17"/>
  <c r="V13" s="1"/>
  <c r="Y13" s="1"/>
  <c r="Z13" s="1"/>
  <c r="AA13" s="1"/>
  <c r="Q18" i="5"/>
  <c r="AE17" s="1"/>
  <c r="J4"/>
  <c r="AG4" s="1"/>
  <c r="AJ7" i="13"/>
  <c r="J4"/>
  <c r="AG5" s="1"/>
  <c r="Q18"/>
  <c r="AF17" s="1"/>
  <c r="AH4"/>
  <c r="AL7"/>
  <c r="AG5" i="5"/>
  <c r="AI14"/>
  <c r="AK7" i="13"/>
  <c r="AE5" i="5"/>
  <c r="AK4" i="13"/>
  <c r="AH14" i="5"/>
  <c r="V19" i="2"/>
  <c r="Y19" s="1"/>
  <c r="AJ16" i="5"/>
  <c r="AK17" i="13"/>
  <c r="AF6" i="5"/>
  <c r="AF4"/>
  <c r="AD17"/>
  <c r="AL5"/>
  <c r="AK14"/>
  <c r="AG16"/>
  <c r="V22" i="2"/>
  <c r="AH6" i="5"/>
  <c r="AE4"/>
  <c r="AC5" i="13"/>
  <c r="AI5"/>
  <c r="AK5"/>
  <c r="AS16"/>
  <c r="AD10" i="2" s="1"/>
  <c r="D9" i="7"/>
  <c r="AI7" i="13"/>
  <c r="J8" i="7"/>
  <c r="AD7" i="13"/>
  <c r="AG17" i="5"/>
  <c r="AC4" i="2"/>
  <c r="J3" i="7"/>
  <c r="AH17" i="5"/>
  <c r="AL17"/>
  <c r="AL4"/>
  <c r="AI4" i="13"/>
  <c r="AJ4"/>
  <c r="AK6" i="5"/>
  <c r="AE6"/>
  <c r="AJ14"/>
  <c r="AI16"/>
  <c r="AL16"/>
  <c r="D16" i="7"/>
  <c r="K16" s="1"/>
  <c r="Z5" i="5"/>
  <c r="AR6" s="1"/>
  <c r="AC14" i="2" s="1"/>
  <c r="F13"/>
  <c r="V10" s="1"/>
  <c r="Y10" s="1"/>
  <c r="F5"/>
  <c r="V4" s="1"/>
  <c r="Y4" s="1"/>
  <c r="Z4" s="1"/>
  <c r="AA4" s="1"/>
  <c r="AC15"/>
  <c r="AS7" i="5"/>
  <c r="AD15" i="2" s="1"/>
  <c r="AC16" i="13"/>
  <c r="AL16"/>
  <c r="AK16"/>
  <c r="AH16"/>
  <c r="J2" i="7"/>
  <c r="AF15" i="5"/>
  <c r="AL15"/>
  <c r="AE15"/>
  <c r="AC15"/>
  <c r="AI15"/>
  <c r="AG15"/>
  <c r="D11" i="7"/>
  <c r="AC16" i="2"/>
  <c r="AC7" i="5"/>
  <c r="AH7"/>
  <c r="AD7"/>
  <c r="AG7"/>
  <c r="AC5" i="2"/>
  <c r="AS5" i="13"/>
  <c r="AD5" i="2" s="1"/>
  <c r="AC6" i="13"/>
  <c r="AH6"/>
  <c r="AD6"/>
  <c r="AE6"/>
  <c r="AL6"/>
  <c r="AG6"/>
  <c r="AC15"/>
  <c r="AD15"/>
  <c r="AL15"/>
  <c r="AK15"/>
  <c r="AE14"/>
  <c r="AC14"/>
  <c r="AK14"/>
  <c r="AL14"/>
  <c r="J14" i="7"/>
  <c r="J4"/>
  <c r="AC13" i="2"/>
  <c r="AS5" i="5"/>
  <c r="AD13" i="2" s="1"/>
  <c r="AD14" i="5"/>
  <c r="AL14"/>
  <c r="AG14"/>
  <c r="AF14"/>
  <c r="AE14"/>
  <c r="AD6"/>
  <c r="AL6"/>
  <c r="AJ6"/>
  <c r="AI6"/>
  <c r="AG6"/>
  <c r="AJ5"/>
  <c r="AF5"/>
  <c r="AI5"/>
  <c r="AK5"/>
  <c r="AC5"/>
  <c r="AJ4"/>
  <c r="AI4"/>
  <c r="AC4"/>
  <c r="AK4"/>
  <c r="AF4" i="13"/>
  <c r="AD4"/>
  <c r="AL4"/>
  <c r="Y15" i="2"/>
  <c r="Z15" s="1"/>
  <c r="AJ17" i="5"/>
  <c r="AI17"/>
  <c r="AK17"/>
  <c r="AC17"/>
  <c r="AH16"/>
  <c r="AC16"/>
  <c r="AK16"/>
  <c r="D17" i="7"/>
  <c r="K17" s="1"/>
  <c r="AC19" i="2"/>
  <c r="AC12"/>
  <c r="AS4" i="5"/>
  <c r="AD12" i="2" s="1"/>
  <c r="V24"/>
  <c r="AS14" i="5"/>
  <c r="AD16" i="2" s="1"/>
  <c r="AJ17" i="13"/>
  <c r="AL17"/>
  <c r="AD17"/>
  <c r="AG17"/>
  <c r="AC7"/>
  <c r="AF7"/>
  <c r="AH7"/>
  <c r="AE7"/>
  <c r="AG7"/>
  <c r="Z15"/>
  <c r="AR7" s="1"/>
  <c r="Z16"/>
  <c r="AR15" s="1"/>
  <c r="AE15"/>
  <c r="AD5"/>
  <c r="AL5"/>
  <c r="AK6"/>
  <c r="AH15"/>
  <c r="AG16"/>
  <c r="AK7" i="5"/>
  <c r="AK15"/>
  <c r="AI6" i="13"/>
  <c r="AF6"/>
  <c r="AJ5"/>
  <c r="AJ6"/>
  <c r="AF14"/>
  <c r="AH14"/>
  <c r="AD14"/>
  <c r="AF15"/>
  <c r="AD16"/>
  <c r="AI7" i="5"/>
  <c r="AJ7"/>
  <c r="AL7"/>
  <c r="AJ15"/>
  <c r="AH15"/>
  <c r="AD15"/>
  <c r="AE5" i="13" l="1"/>
  <c r="AM5" s="1"/>
  <c r="AC6" i="2"/>
  <c r="AF5" i="13"/>
  <c r="J11" i="7"/>
  <c r="K11"/>
  <c r="J9"/>
  <c r="K9"/>
  <c r="AF16" i="5"/>
  <c r="AF17"/>
  <c r="AN17" s="1"/>
  <c r="AC11" i="2"/>
  <c r="V20"/>
  <c r="AE16" i="13"/>
  <c r="AF16"/>
  <c r="AG14"/>
  <c r="AG15"/>
  <c r="D10" i="7"/>
  <c r="K10" s="1"/>
  <c r="AJ14" i="13"/>
  <c r="AN14" s="1"/>
  <c r="AI14"/>
  <c r="AI15"/>
  <c r="AM15" s="1"/>
  <c r="AJ15"/>
  <c r="AI16"/>
  <c r="AM16" s="1"/>
  <c r="AJ16"/>
  <c r="D12" i="7"/>
  <c r="K12" s="1"/>
  <c r="AI17" i="13"/>
  <c r="V23" i="2"/>
  <c r="AF7" i="5"/>
  <c r="AN7" s="1"/>
  <c r="Z7"/>
  <c r="AR16" s="1"/>
  <c r="AE17" i="13"/>
  <c r="AS6" i="5"/>
  <c r="AD14" i="2" s="1"/>
  <c r="D6" i="7"/>
  <c r="Z17" i="2"/>
  <c r="AA17" s="1"/>
  <c r="AG4" i="13"/>
  <c r="AM4" s="1"/>
  <c r="AH4" i="5"/>
  <c r="AN4" s="1"/>
  <c r="AH5"/>
  <c r="AH5" i="13"/>
  <c r="AN5" s="1"/>
  <c r="AA6" i="2"/>
  <c r="AE16" i="5"/>
  <c r="AM16" s="1"/>
  <c r="AC17" i="2"/>
  <c r="AS15" i="5"/>
  <c r="AD17" i="2" s="1"/>
  <c r="AM14" i="5"/>
  <c r="Z19" i="2"/>
  <c r="AA19" s="1"/>
  <c r="AN5" i="5"/>
  <c r="AM6"/>
  <c r="AM7"/>
  <c r="AM15"/>
  <c r="D7" i="7"/>
  <c r="J16"/>
  <c r="AN15" i="5"/>
  <c r="AM17" i="13"/>
  <c r="AM4" i="5"/>
  <c r="AM5"/>
  <c r="AN6" i="13"/>
  <c r="AN7"/>
  <c r="AN17"/>
  <c r="AM17" i="5"/>
  <c r="V21" i="2"/>
  <c r="AC9"/>
  <c r="D13" i="7"/>
  <c r="K13" s="1"/>
  <c r="AS15" i="13"/>
  <c r="AD9" i="2" s="1"/>
  <c r="AN15" i="13"/>
  <c r="AM6"/>
  <c r="AO6" s="1"/>
  <c r="AM7"/>
  <c r="AN16" i="5"/>
  <c r="AN4" i="13"/>
  <c r="AN6" i="5"/>
  <c r="Z10" i="2"/>
  <c r="AA10" s="1"/>
  <c r="AC7"/>
  <c r="AS7" i="13"/>
  <c r="AD7" i="2" s="1"/>
  <c r="J17" i="7"/>
  <c r="AA15" i="2"/>
  <c r="AN14" i="5"/>
  <c r="AN16" i="13" l="1"/>
  <c r="AO16" s="1"/>
  <c r="J7" i="7"/>
  <c r="K7"/>
  <c r="J6"/>
  <c r="K6"/>
  <c r="J10"/>
  <c r="AM14" i="13"/>
  <c r="AO14" s="1"/>
  <c r="J12" i="7"/>
  <c r="D15"/>
  <c r="K15" s="1"/>
  <c r="V26" i="2"/>
  <c r="AH13" s="1"/>
  <c r="AC18"/>
  <c r="AG4" s="1"/>
  <c r="AH5"/>
  <c r="AO7" i="5"/>
  <c r="AO6"/>
  <c r="AO15" i="13"/>
  <c r="AO17" i="5"/>
  <c r="AO14"/>
  <c r="AO4"/>
  <c r="AO7" i="13"/>
  <c r="AO5"/>
  <c r="AO16" i="5"/>
  <c r="AO17" i="13"/>
  <c r="AO5" i="5"/>
  <c r="AS16" s="1"/>
  <c r="AD18" i="2" s="1"/>
  <c r="AO4" i="13"/>
  <c r="AO15" i="5"/>
  <c r="J13" i="7"/>
  <c r="AH15" i="2"/>
  <c r="AH10"/>
  <c r="AG12" l="1"/>
  <c r="AG13"/>
  <c r="AG6"/>
  <c r="AS17" i="13"/>
  <c r="AD11" i="2" s="1"/>
  <c r="AG14"/>
  <c r="AH14"/>
  <c r="AH6"/>
  <c r="AH4"/>
  <c r="AH9"/>
  <c r="AH11"/>
  <c r="AH19"/>
  <c r="AH12"/>
  <c r="AH17"/>
  <c r="AH8"/>
  <c r="AH18"/>
  <c r="AI13"/>
  <c r="AH16"/>
  <c r="AH7"/>
  <c r="AG16"/>
  <c r="AG7"/>
  <c r="AI7" s="1"/>
  <c r="AG17"/>
  <c r="AI17" s="1"/>
  <c r="AG19"/>
  <c r="AG18"/>
  <c r="AI18" s="1"/>
  <c r="AG5"/>
  <c r="AI5" s="1"/>
  <c r="AG15"/>
  <c r="AI15" s="1"/>
  <c r="AG9"/>
  <c r="AG10"/>
  <c r="AI10" s="1"/>
  <c r="AG8"/>
  <c r="AI8" s="1"/>
  <c r="AG11"/>
  <c r="AI11" s="1"/>
  <c r="J15" i="7"/>
  <c r="AI16" i="2"/>
  <c r="AI4"/>
  <c r="AI19" l="1"/>
  <c r="AI6"/>
  <c r="AI9"/>
  <c r="AI14"/>
  <c r="AI12"/>
  <c r="G15" i="7"/>
  <c r="G5"/>
  <c r="G9"/>
  <c r="G16"/>
  <c r="G6"/>
  <c r="G2"/>
  <c r="G10"/>
  <c r="G13"/>
  <c r="G8"/>
  <c r="G3"/>
  <c r="G11"/>
  <c r="G12"/>
  <c r="G4"/>
  <c r="G7"/>
  <c r="G17"/>
  <c r="G14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<sst xmlns="http://schemas.openxmlformats.org/spreadsheetml/2006/main" count="308" uniqueCount="149">
  <si>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</si>
  <si>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</si>
  <si>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</si>
  <si>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</si>
  <si>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</si>
  <si>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</si>
  <si>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</si>
  <si>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</si>
  <si>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</si>
  <si>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</si>
  <si>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</si>
  <si>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</si>
  <si>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</si>
  <si>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</si>
  <si>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</si>
  <si>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</si>
  <si>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</si>
  <si>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</si>
  <si>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</si>
  <si>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</si>
  <si>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</si>
  <si>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</si>
  <si>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</si>
  <si>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</si>
  <si>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</si>
  <si>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</si>
  <si>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</si>
  <si>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</si>
  <si>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</si>
  <si>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</si>
  <si>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</si>
  <si>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</si>
  <si>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</si>
  <si>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</si>
  <si>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</si>
  <si>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</si>
  <si>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</si>
  <si>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</si>
  <si>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</si>
  <si>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LIGUE</t>
  </si>
  <si>
    <t>TOURNOI</t>
  </si>
  <si>
    <t>DIVISION</t>
  </si>
  <si>
    <t>NB JOUEURS</t>
  </si>
  <si>
    <t>R1</t>
  </si>
  <si>
    <t>R2</t>
  </si>
  <si>
    <t>R3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</si>
  <si>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</si>
  <si>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</si>
  <si>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</si>
  <si>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</si>
  <si>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</si>
  <si>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</si>
  <si>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</si>
  <si>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</si>
  <si>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</si>
  <si>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</si>
  <si>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</si>
  <si>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</si>
  <si>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</si>
  <si>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</si>
  <si>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</si>
  <si>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</si>
  <si>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</si>
  <si>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E</t>
  </si>
  <si>
    <t>H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</si>
  <si>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</si>
  <si>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</si>
  <si>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</si>
  <si>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</si>
  <si>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</si>
  <si>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</si>
  <si>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</si>
  <si>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</si>
  <si>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1/4 de finale</t>
  </si>
  <si>
    <t>Nb Parties Gagnantes
en 1/2 de finale</t>
  </si>
  <si>
    <t>Nb Parties Gagnantes
en Finale</t>
  </si>
  <si>
    <t>MATCHS EN 3 PARTIES GAGNANTES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</si>
  <si>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</si>
  <si>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</si>
  <si>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</si>
  <si>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</si>
  <si>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</si>
  <si>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</si>
  <si>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</si>
  <si>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</si>
  <si>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I</t>
  </si>
  <si>
    <t>J</t>
  </si>
  <si>
    <t>K</t>
  </si>
  <si>
    <t>L</t>
  </si>
  <si>
    <t>M</t>
  </si>
  <si>
    <t>N</t>
  </si>
  <si>
    <t>O</t>
  </si>
  <si>
    <t>Q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</si>
  <si>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</si>
  <si>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</si>
  <si>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</si>
  <si>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</si>
  <si>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</si>
  <si>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</si>
  <si>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</si>
  <si>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</si>
  <si>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</si>
  <si>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</si>
  <si>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</si>
  <si>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</si>
  <si>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</si>
  <si>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</si>
  <si>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</si>
  <si>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-</t>
  </si>
  <si>
    <t>Rhône-Alpes</t>
  </si>
  <si>
    <t>2017/2018</t>
  </si>
  <si>
    <t>CF</t>
  </si>
  <si>
    <t>RF</t>
  </si>
  <si>
    <t>Z</t>
  </si>
  <si>
    <t>Y</t>
  </si>
  <si>
    <t>W</t>
  </si>
  <si>
    <t>Blanc 1</t>
  </si>
  <si>
    <t>Blanc 2</t>
  </si>
  <si>
    <t>Blanc 3</t>
  </si>
  <si>
    <t>129017F</t>
  </si>
  <si>
    <t>MEUNIER PHILIPPE</t>
  </si>
  <si>
    <t>Billard Club Vichy</t>
  </si>
  <si>
    <t>137422M</t>
  </si>
  <si>
    <t>Blanc 4</t>
  </si>
  <si>
    <t>Blanc 5</t>
  </si>
  <si>
    <t>VIGUIER FRANCK</t>
  </si>
  <si>
    <t>119290C</t>
  </si>
  <si>
    <t>JACOBERGER FABIEN</t>
  </si>
  <si>
    <t>123367X</t>
  </si>
  <si>
    <t>Clermont Auvergne Billard Club</t>
  </si>
  <si>
    <t>VIRGA JOEL</t>
  </si>
  <si>
    <t>146345R</t>
  </si>
  <si>
    <t>DA SILVA JOSEPH</t>
  </si>
  <si>
    <t>145661J</t>
  </si>
  <si>
    <t>LEPAGE PATRICK</t>
  </si>
  <si>
    <t>159263M</t>
  </si>
  <si>
    <t>MOREIRA ALBERTO</t>
  </si>
  <si>
    <t>143251R</t>
  </si>
  <si>
    <t>VACOSSIN NICOLAS</t>
  </si>
  <si>
    <t>157080P</t>
  </si>
  <si>
    <t>VILA VERDE EZEQUIEL</t>
  </si>
  <si>
    <t>122400S</t>
  </si>
  <si>
    <t>CUBIZOLLES ALAIN</t>
  </si>
  <si>
    <t>Roanne</t>
  </si>
  <si>
    <t>NC</t>
  </si>
  <si>
    <t>124461Z</t>
  </si>
  <si>
    <t>LORTHIOIS JOHN</t>
  </si>
  <si>
    <t>Billard Club Issoire</t>
  </si>
  <si>
    <t>N°2</t>
  </si>
</sst>
</file>

<file path=xl/styles.xml><?xml version="1.0" encoding="utf-8"?>
<styleSheet xmlns="http://schemas.openxmlformats.org/spreadsheetml/2006/main">
  <numFmts count="1">
    <numFmt numFmtId="164" formatCode=";;;"/>
  </numFmts>
  <fonts count="27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10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rgb="FF444444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0"/>
      <name val="Comic Sans MS"/>
      <family val="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0" fillId="0" borderId="0"/>
    <xf numFmtId="0" fontId="22" fillId="0" borderId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" fillId="11" borderId="16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>
      <alignment vertical="center"/>
    </xf>
    <xf numFmtId="0" fontId="1" fillId="12" borderId="16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15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15" xfId="0" quotePrefix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>
      <alignment horizontal="center" vertical="center"/>
    </xf>
    <xf numFmtId="0" fontId="0" fillId="14" borderId="14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5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27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28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27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30" xfId="0" applyFont="1" applyFill="1" applyBorder="1" applyAlignment="1" applyProtection="1">
      <alignment horizontal="left" vertical="center"/>
      <protection hidden="1"/>
    </xf>
    <xf numFmtId="0" fontId="5" fillId="7" borderId="31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32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9" fillId="0" borderId="26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25" xfId="0" applyNumberFormat="1" applyFont="1" applyBorder="1" applyAlignment="1" applyProtection="1">
      <alignment horizontal="center" vertical="center"/>
      <protection hidden="1"/>
    </xf>
    <xf numFmtId="0" fontId="5" fillId="0" borderId="15" xfId="0" quotePrefix="1" applyFont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11" borderId="34" xfId="0" applyFont="1" applyFill="1" applyBorder="1" applyAlignment="1" applyProtection="1">
      <alignment horizontal="center" vertical="center"/>
      <protection hidden="1"/>
    </xf>
    <xf numFmtId="0" fontId="5" fillId="11" borderId="35" xfId="0" applyFont="1" applyFill="1" applyBorder="1" applyAlignment="1" applyProtection="1">
      <alignment horizontal="center" vertical="center"/>
      <protection hidden="1"/>
    </xf>
    <xf numFmtId="0" fontId="5" fillId="11" borderId="36" xfId="0" applyFont="1" applyFill="1" applyBorder="1" applyAlignment="1" applyProtection="1">
      <alignment horizontal="center" vertical="center"/>
      <protection hidden="1"/>
    </xf>
    <xf numFmtId="0" fontId="5" fillId="14" borderId="27" xfId="0" applyFont="1" applyFill="1" applyBorder="1" applyAlignment="1" applyProtection="1">
      <alignment horizontal="center" vertical="center"/>
      <protection hidden="1"/>
    </xf>
    <xf numFmtId="0" fontId="5" fillId="14" borderId="0" xfId="0" applyFont="1" applyFill="1" applyBorder="1" applyAlignment="1" applyProtection="1">
      <alignment horizontal="left" vertical="center"/>
      <protection hidden="1"/>
    </xf>
    <xf numFmtId="0" fontId="5" fillId="14" borderId="0" xfId="0" applyFont="1" applyFill="1" applyBorder="1" applyAlignment="1" applyProtection="1">
      <alignment horizontal="center" vertical="center"/>
      <protection hidden="1"/>
    </xf>
    <xf numFmtId="0" fontId="5" fillId="14" borderId="28" xfId="0" applyFont="1" applyFill="1" applyBorder="1" applyAlignment="1" applyProtection="1">
      <alignment horizontal="center" vertical="center"/>
      <protection hidden="1"/>
    </xf>
    <xf numFmtId="0" fontId="5" fillId="14" borderId="34" xfId="0" applyFont="1" applyFill="1" applyBorder="1" applyAlignment="1" applyProtection="1">
      <alignment horizontal="center" vertical="center"/>
      <protection hidden="1"/>
    </xf>
    <xf numFmtId="0" fontId="5" fillId="14" borderId="35" xfId="0" applyFont="1" applyFill="1" applyBorder="1" applyAlignment="1" applyProtection="1">
      <alignment horizontal="center" vertical="center"/>
      <protection hidden="1"/>
    </xf>
    <xf numFmtId="0" fontId="5" fillId="14" borderId="36" xfId="0" applyFont="1" applyFill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right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6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7" borderId="1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15" xfId="0" quotePrefix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 hidden="1"/>
    </xf>
    <xf numFmtId="164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164" fontId="2" fillId="0" borderId="27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164" fontId="2" fillId="0" borderId="0" xfId="0" applyNumberFormat="1" applyFont="1" applyAlignment="1">
      <alignment vertical="center"/>
    </xf>
    <xf numFmtId="4" fontId="2" fillId="0" borderId="1" xfId="2" applyNumberFormat="1" applyFont="1" applyFill="1" applyBorder="1" applyAlignment="1" applyProtection="1">
      <alignment horizontal="center" vertical="center"/>
    </xf>
    <xf numFmtId="14" fontId="4" fillId="4" borderId="1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10" borderId="0" xfId="0" applyFont="1" applyFill="1" applyAlignment="1" applyProtection="1">
      <alignment horizontal="center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/>
      <protection locked="0" hidden="1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locked="0" hidden="1"/>
    </xf>
    <xf numFmtId="0" fontId="26" fillId="18" borderId="16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19" borderId="16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vertical="center"/>
      <protection hidden="1"/>
    </xf>
    <xf numFmtId="0" fontId="6" fillId="0" borderId="15" xfId="2" applyFont="1" applyFill="1" applyBorder="1" applyAlignment="1" applyProtection="1">
      <alignment horizontal="center" vertical="center"/>
    </xf>
    <xf numFmtId="0" fontId="12" fillId="7" borderId="5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7" fillId="16" borderId="43" xfId="0" applyFont="1" applyFill="1" applyBorder="1" applyAlignment="1">
      <alignment horizontal="center" vertical="center"/>
    </xf>
    <xf numFmtId="0" fontId="7" fillId="16" borderId="44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5" borderId="43" xfId="0" applyFont="1" applyFill="1" applyBorder="1" applyAlignment="1">
      <alignment horizontal="center" vertical="center"/>
    </xf>
    <xf numFmtId="0" fontId="11" fillId="15" borderId="44" xfId="0" applyFont="1" applyFill="1" applyBorder="1" applyAlignment="1">
      <alignment horizontal="center" vertical="center"/>
    </xf>
    <xf numFmtId="0" fontId="11" fillId="15" borderId="45" xfId="0" applyFont="1" applyFill="1" applyBorder="1" applyAlignment="1">
      <alignment horizontal="center" vertical="center"/>
    </xf>
    <xf numFmtId="0" fontId="14" fillId="5" borderId="46" xfId="0" applyFont="1" applyFill="1" applyBorder="1" applyAlignment="1" applyProtection="1">
      <alignment horizontal="center" vertical="center"/>
    </xf>
    <xf numFmtId="0" fontId="14" fillId="5" borderId="47" xfId="0" applyFont="1" applyFill="1" applyBorder="1" applyAlignment="1" applyProtection="1">
      <alignment horizontal="center" vertical="center"/>
    </xf>
    <xf numFmtId="0" fontId="14" fillId="4" borderId="4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4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11" borderId="21" xfId="0" applyFont="1" applyFill="1" applyBorder="1" applyAlignment="1" applyProtection="1">
      <alignment horizontal="center" vertical="center"/>
      <protection hidden="1"/>
    </xf>
    <xf numFmtId="0" fontId="9" fillId="11" borderId="15" xfId="0" applyFont="1" applyFill="1" applyBorder="1" applyAlignment="1" applyProtection="1">
      <alignment horizontal="center" vertical="center"/>
      <protection hidden="1"/>
    </xf>
    <xf numFmtId="0" fontId="16" fillId="0" borderId="23" xfId="0" applyFont="1" applyFill="1" applyBorder="1" applyAlignment="1" applyProtection="1">
      <alignment horizontal="center" vertical="center"/>
      <protection hidden="1"/>
    </xf>
    <xf numFmtId="0" fontId="7" fillId="10" borderId="48" xfId="0" applyFont="1" applyFill="1" applyBorder="1" applyAlignment="1" applyProtection="1">
      <alignment horizontal="center" vertical="center"/>
      <protection hidden="1"/>
    </xf>
    <xf numFmtId="0" fontId="7" fillId="10" borderId="49" xfId="0" applyFont="1" applyFill="1" applyBorder="1" applyAlignment="1" applyProtection="1">
      <alignment horizontal="center" vertical="center"/>
      <protection hidden="1"/>
    </xf>
    <xf numFmtId="0" fontId="7" fillId="10" borderId="5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</cellXfs>
  <cellStyles count="4">
    <cellStyle name="Normal" xfId="0" builtinId="0"/>
    <cellStyle name="Normal_Classement" xfId="1"/>
    <cellStyle name="Normal_CLASSEMENT POOL 03-04 TOURNOI NATIONNAUX" xfId="2"/>
    <cellStyle name="Normal_Feuil1" xfId="3"/>
  </cellStyles>
  <dxfs count="174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942975</xdr:colOff>
      <xdr:row>0</xdr:row>
      <xdr:rowOff>47625</xdr:rowOff>
    </xdr:from>
    <xdr:to>
      <xdr:col>22</xdr:col>
      <xdr:colOff>457200</xdr:colOff>
      <xdr:row>2</xdr:row>
      <xdr:rowOff>333375</xdr:rowOff>
    </xdr:to>
    <xdr:pic>
      <xdr:nvPicPr>
        <xdr:cNvPr id="10383" name="Picture 16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6675" y="47625"/>
          <a:ext cx="1123950" cy="1047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2</xdr:row>
      <xdr:rowOff>342900</xdr:rowOff>
    </xdr:to>
    <xdr:pic>
      <xdr:nvPicPr>
        <xdr:cNvPr id="10384" name="Picture 17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076325" cy="10572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385" name="Group 24"/>
        <xdr:cNvGrpSpPr>
          <a:grpSpLocks noChangeAspect="1"/>
        </xdr:cNvGrpSpPr>
      </xdr:nvGrpSpPr>
      <xdr:grpSpPr bwMode="auto">
        <a:xfrm>
          <a:off x="9525" y="7267575"/>
          <a:ext cx="1692275" cy="1123950"/>
          <a:chOff x="1" y="767"/>
          <a:chExt cx="122" cy="114"/>
        </a:xfrm>
      </xdr:grpSpPr>
      <xdr:sp macro="" textlink="">
        <xdr:nvSpPr>
          <xdr:cNvPr id="10401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485775</xdr:colOff>
      <xdr:row>13</xdr:row>
      <xdr:rowOff>266700</xdr:rowOff>
    </xdr:to>
    <xdr:grpSp>
      <xdr:nvGrpSpPr>
        <xdr:cNvPr id="10386" name="Group 77"/>
        <xdr:cNvGrpSpPr>
          <a:grpSpLocks/>
        </xdr:cNvGrpSpPr>
      </xdr:nvGrpSpPr>
      <xdr:grpSpPr bwMode="auto">
        <a:xfrm>
          <a:off x="0" y="1952625"/>
          <a:ext cx="485775" cy="3267075"/>
          <a:chOff x="0" y="205"/>
          <a:chExt cx="52" cy="343"/>
        </a:xfrm>
      </xdr:grpSpPr>
      <xdr:sp macro="" textlink="">
        <xdr:nvSpPr>
          <xdr:cNvPr id="10397" name="Oval 26"/>
          <xdr:cNvSpPr>
            <a:spLocks noChangeArrowheads="1"/>
          </xdr:cNvSpPr>
        </xdr:nvSpPr>
        <xdr:spPr bwMode="auto">
          <a:xfrm>
            <a:off x="0" y="205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5" name="Text Box 25"/>
          <xdr:cNvSpPr txBox="1">
            <a:spLocks noChangeArrowheads="1"/>
          </xdr:cNvSpPr>
        </xdr:nvSpPr>
        <xdr:spPr bwMode="auto">
          <a:xfrm>
            <a:off x="8" y="212"/>
            <a:ext cx="32" cy="27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W</a:t>
            </a:r>
          </a:p>
        </xdr:txBody>
      </xdr:sp>
      <xdr:sp macro="" textlink="">
        <xdr:nvSpPr>
          <xdr:cNvPr id="10399" name="Oval 27"/>
          <xdr:cNvSpPr>
            <a:spLocks noChangeArrowheads="1"/>
          </xdr:cNvSpPr>
        </xdr:nvSpPr>
        <xdr:spPr bwMode="auto">
          <a:xfrm>
            <a:off x="8" y="504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8" name="Text Box 28"/>
          <xdr:cNvSpPr txBox="1">
            <a:spLocks noChangeArrowheads="1"/>
          </xdr:cNvSpPr>
        </xdr:nvSpPr>
        <xdr:spPr bwMode="auto">
          <a:xfrm>
            <a:off x="17" y="510"/>
            <a:ext cx="24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X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10387" name="Group 36"/>
        <xdr:cNvGrpSpPr>
          <a:grpSpLocks/>
        </xdr:cNvGrpSpPr>
      </xdr:nvGrpSpPr>
      <xdr:grpSpPr bwMode="auto">
        <a:xfrm>
          <a:off x="12890500" y="1885950"/>
          <a:ext cx="419100" cy="4229100"/>
          <a:chOff x="1241" y="198"/>
          <a:chExt cx="44" cy="444"/>
        </a:xfrm>
      </xdr:grpSpPr>
      <xdr:sp macro="" textlink="">
        <xdr:nvSpPr>
          <xdr:cNvPr id="10393" name="Oval 32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3" name="Text Box 33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10395" name="Oval 34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5" name="Text Box 35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388" name="Group 43"/>
        <xdr:cNvGrpSpPr>
          <a:grpSpLocks noChangeAspect="1"/>
        </xdr:cNvGrpSpPr>
      </xdr:nvGrpSpPr>
      <xdr:grpSpPr bwMode="auto">
        <a:xfrm>
          <a:off x="11877675" y="7267575"/>
          <a:ext cx="1479550" cy="1123950"/>
          <a:chOff x="1" y="767"/>
          <a:chExt cx="122" cy="114"/>
        </a:xfrm>
      </xdr:grpSpPr>
      <xdr:sp macro="" textlink="">
        <xdr:nvSpPr>
          <xdr:cNvPr id="10390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45</xdr:col>
      <xdr:colOff>0</xdr:colOff>
      <xdr:row>22</xdr:row>
      <xdr:rowOff>0</xdr:rowOff>
    </xdr:to>
    <xdr:pic>
      <xdr:nvPicPr>
        <xdr:cNvPr id="10389" name="ECUSSON_LIGUE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7239000"/>
          <a:ext cx="1562100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942975</xdr:colOff>
      <xdr:row>0</xdr:row>
      <xdr:rowOff>47625</xdr:rowOff>
    </xdr:from>
    <xdr:to>
      <xdr:col>22</xdr:col>
      <xdr:colOff>457200</xdr:colOff>
      <xdr:row>2</xdr:row>
      <xdr:rowOff>333375</xdr:rowOff>
    </xdr:to>
    <xdr:pic>
      <xdr:nvPicPr>
        <xdr:cNvPr id="4251" name="Picture 30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7150" y="47625"/>
          <a:ext cx="1123950" cy="1047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428625</xdr:colOff>
      <xdr:row>2</xdr:row>
      <xdr:rowOff>342900</xdr:rowOff>
    </xdr:to>
    <xdr:pic>
      <xdr:nvPicPr>
        <xdr:cNvPr id="4252" name="Picture 31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085850" cy="10572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53" name="Group 37"/>
        <xdr:cNvGrpSpPr>
          <a:grpSpLocks noChangeAspect="1"/>
        </xdr:cNvGrpSpPr>
      </xdr:nvGrpSpPr>
      <xdr:grpSpPr bwMode="auto">
        <a:xfrm>
          <a:off x="9525" y="7267575"/>
          <a:ext cx="1692275" cy="1123950"/>
          <a:chOff x="1" y="767"/>
          <a:chExt cx="122" cy="114"/>
        </a:xfrm>
      </xdr:grpSpPr>
      <xdr:sp macro="" textlink="">
        <xdr:nvSpPr>
          <xdr:cNvPr id="4269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495300</xdr:colOff>
      <xdr:row>13</xdr:row>
      <xdr:rowOff>276225</xdr:rowOff>
    </xdr:to>
    <xdr:grpSp>
      <xdr:nvGrpSpPr>
        <xdr:cNvPr id="4254" name="Group 89"/>
        <xdr:cNvGrpSpPr>
          <a:grpSpLocks/>
        </xdr:cNvGrpSpPr>
      </xdr:nvGrpSpPr>
      <xdr:grpSpPr bwMode="auto">
        <a:xfrm>
          <a:off x="0" y="1952625"/>
          <a:ext cx="495300" cy="3276600"/>
          <a:chOff x="0" y="205"/>
          <a:chExt cx="52" cy="344"/>
        </a:xfrm>
      </xdr:grpSpPr>
      <xdr:sp macro="" textlink="">
        <xdr:nvSpPr>
          <xdr:cNvPr id="4265" name="Oval 38"/>
          <xdr:cNvSpPr>
            <a:spLocks noChangeArrowheads="1"/>
          </xdr:cNvSpPr>
        </xdr:nvSpPr>
        <xdr:spPr bwMode="auto">
          <a:xfrm>
            <a:off x="8" y="205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35" name="Text Box 39"/>
          <xdr:cNvSpPr txBox="1">
            <a:spLocks noChangeArrowheads="1"/>
          </xdr:cNvSpPr>
        </xdr:nvSpPr>
        <xdr:spPr bwMode="auto">
          <a:xfrm>
            <a:off x="17" y="211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4267" name="Oval 40"/>
          <xdr:cNvSpPr>
            <a:spLocks noChangeArrowheads="1"/>
          </xdr:cNvSpPr>
        </xdr:nvSpPr>
        <xdr:spPr bwMode="auto">
          <a:xfrm>
            <a:off x="0" y="505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37" name="Text Box 41"/>
          <xdr:cNvSpPr txBox="1">
            <a:spLocks noChangeArrowheads="1"/>
          </xdr:cNvSpPr>
        </xdr:nvSpPr>
        <xdr:spPr bwMode="auto">
          <a:xfrm>
            <a:off x="9" y="514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4255" name="Group 50"/>
        <xdr:cNvGrpSpPr>
          <a:grpSpLocks/>
        </xdr:cNvGrpSpPr>
      </xdr:nvGrpSpPr>
      <xdr:grpSpPr bwMode="auto">
        <a:xfrm>
          <a:off x="12954000" y="1885950"/>
          <a:ext cx="419100" cy="4229100"/>
          <a:chOff x="1241" y="198"/>
          <a:chExt cx="44" cy="444"/>
        </a:xfrm>
      </xdr:grpSpPr>
      <xdr:sp macro="" textlink="">
        <xdr:nvSpPr>
          <xdr:cNvPr id="4261" name="Oval 46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43" name="Text Box 47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C</a:t>
            </a:r>
          </a:p>
        </xdr:txBody>
      </xdr:sp>
      <xdr:sp macro="" textlink="">
        <xdr:nvSpPr>
          <xdr:cNvPr id="4263" name="Oval 48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45" name="Text Box 49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D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56" name="Group 59"/>
        <xdr:cNvGrpSpPr>
          <a:grpSpLocks noChangeAspect="1"/>
        </xdr:cNvGrpSpPr>
      </xdr:nvGrpSpPr>
      <xdr:grpSpPr bwMode="auto">
        <a:xfrm>
          <a:off x="11941175" y="7267575"/>
          <a:ext cx="1479550" cy="1123950"/>
          <a:chOff x="1" y="767"/>
          <a:chExt cx="122" cy="114"/>
        </a:xfrm>
      </xdr:grpSpPr>
      <xdr:sp macro="" textlink="">
        <xdr:nvSpPr>
          <xdr:cNvPr id="4258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45</xdr:col>
      <xdr:colOff>0</xdr:colOff>
      <xdr:row>22</xdr:row>
      <xdr:rowOff>0</xdr:rowOff>
    </xdr:to>
    <xdr:pic>
      <xdr:nvPicPr>
        <xdr:cNvPr id="4257" name="ECUSSON_LIGUE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92125" y="7239000"/>
          <a:ext cx="1562100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19</xdr:col>
      <xdr:colOff>0</xdr:colOff>
      <xdr:row>13</xdr:row>
      <xdr:rowOff>0</xdr:rowOff>
    </xdr:to>
    <xdr:pic>
      <xdr:nvPicPr>
        <xdr:cNvPr id="3366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2857500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19</xdr:col>
      <xdr:colOff>0</xdr:colOff>
      <xdr:row>20</xdr:row>
      <xdr:rowOff>0</xdr:rowOff>
    </xdr:to>
    <xdr:pic>
      <xdr:nvPicPr>
        <xdr:cNvPr id="3367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5057775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10</xdr:row>
      <xdr:rowOff>9525</xdr:rowOff>
    </xdr:from>
    <xdr:to>
      <xdr:col>13</xdr:col>
      <xdr:colOff>1438275</xdr:colOff>
      <xdr:row>16</xdr:row>
      <xdr:rowOff>171450</xdr:rowOff>
    </xdr:to>
    <xdr:pic>
      <xdr:nvPicPr>
        <xdr:cNvPr id="9236" name="Picture 3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1933575"/>
          <a:ext cx="1400175" cy="1304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10</xdr:row>
      <xdr:rowOff>9525</xdr:rowOff>
    </xdr:from>
    <xdr:to>
      <xdr:col>0</xdr:col>
      <xdr:colOff>1438275</xdr:colOff>
      <xdr:row>16</xdr:row>
      <xdr:rowOff>171450</xdr:rowOff>
    </xdr:to>
    <xdr:pic>
      <xdr:nvPicPr>
        <xdr:cNvPr id="9237" name="Picture 5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33575"/>
          <a:ext cx="1400175" cy="1304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9238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47800" cy="9715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9239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86800" y="0"/>
          <a:ext cx="1447800" cy="9715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D20"/>
  <sheetViews>
    <sheetView showGridLines="0" workbookViewId="0"/>
  </sheetViews>
  <sheetFormatPr baseColWidth="10" defaultRowHeight="12.75"/>
  <cols>
    <col min="1" max="1" width="5.7109375" style="6" bestFit="1" customWidth="1"/>
    <col min="2" max="16384" width="11.42578125" style="6"/>
  </cols>
  <sheetData>
    <row r="1" spans="1:4" ht="13.5" thickBot="1">
      <c r="A1" s="25" t="s">
        <v>18</v>
      </c>
      <c r="B1" s="19" t="s">
        <v>43</v>
      </c>
      <c r="C1" s="11" t="s">
        <v>44</v>
      </c>
      <c r="D1" s="12" t="s">
        <v>45</v>
      </c>
    </row>
    <row r="2" spans="1:4" ht="13.5" thickBot="1">
      <c r="A2" s="26">
        <v>1</v>
      </c>
      <c r="B2" s="20">
        <v>200</v>
      </c>
      <c r="C2" s="15">
        <v>142</v>
      </c>
      <c r="D2" s="16">
        <v>93</v>
      </c>
    </row>
    <row r="3" spans="1:4" ht="13.5" thickBot="1">
      <c r="A3" s="27">
        <v>2</v>
      </c>
      <c r="B3" s="21">
        <v>180</v>
      </c>
      <c r="C3" s="17">
        <v>125</v>
      </c>
      <c r="D3" s="18">
        <v>79</v>
      </c>
    </row>
    <row r="4" spans="1:4">
      <c r="A4" s="28">
        <v>3</v>
      </c>
      <c r="B4" s="22">
        <v>161</v>
      </c>
      <c r="C4" s="13">
        <v>109</v>
      </c>
      <c r="D4" s="14">
        <v>66</v>
      </c>
    </row>
    <row r="5" spans="1:4" ht="13.5" thickBot="1">
      <c r="A5" s="29">
        <v>4</v>
      </c>
      <c r="B5" s="23">
        <v>161</v>
      </c>
      <c r="C5" s="9">
        <v>109</v>
      </c>
      <c r="D5" s="10">
        <v>66</v>
      </c>
    </row>
    <row r="6" spans="1:4">
      <c r="A6" s="28">
        <v>5</v>
      </c>
      <c r="B6" s="22">
        <v>143</v>
      </c>
      <c r="C6" s="13">
        <v>94</v>
      </c>
      <c r="D6" s="14">
        <v>54</v>
      </c>
    </row>
    <row r="7" spans="1:4">
      <c r="A7" s="30">
        <v>6</v>
      </c>
      <c r="B7" s="24">
        <v>143</v>
      </c>
      <c r="C7" s="7">
        <v>94</v>
      </c>
      <c r="D7" s="8">
        <v>54</v>
      </c>
    </row>
    <row r="8" spans="1:4">
      <c r="A8" s="30">
        <v>7</v>
      </c>
      <c r="B8" s="24">
        <v>143</v>
      </c>
      <c r="C8" s="7">
        <v>94</v>
      </c>
      <c r="D8" s="8">
        <v>54</v>
      </c>
    </row>
    <row r="9" spans="1:4" ht="13.5" thickBot="1">
      <c r="A9" s="29">
        <v>8</v>
      </c>
      <c r="B9" s="23">
        <v>143</v>
      </c>
      <c r="C9" s="9">
        <v>94</v>
      </c>
      <c r="D9" s="10">
        <v>54</v>
      </c>
    </row>
    <row r="10" spans="1:4">
      <c r="A10" s="28">
        <v>9</v>
      </c>
      <c r="B10" s="22">
        <v>126</v>
      </c>
      <c r="C10" s="13">
        <v>80</v>
      </c>
      <c r="D10" s="14">
        <v>43</v>
      </c>
    </row>
    <row r="11" spans="1:4">
      <c r="A11" s="30">
        <v>10</v>
      </c>
      <c r="B11" s="24">
        <v>126</v>
      </c>
      <c r="C11" s="7">
        <v>80</v>
      </c>
      <c r="D11" s="8">
        <v>43</v>
      </c>
    </row>
    <row r="12" spans="1:4">
      <c r="A12" s="30">
        <v>11</v>
      </c>
      <c r="B12" s="24">
        <v>126</v>
      </c>
      <c r="C12" s="7">
        <v>80</v>
      </c>
      <c r="D12" s="8">
        <v>43</v>
      </c>
    </row>
    <row r="13" spans="1:4" ht="13.5" thickBot="1">
      <c r="A13" s="29">
        <v>12</v>
      </c>
      <c r="B13" s="23">
        <v>126</v>
      </c>
      <c r="C13" s="9">
        <v>80</v>
      </c>
      <c r="D13" s="10">
        <v>43</v>
      </c>
    </row>
    <row r="14" spans="1:4">
      <c r="A14" s="28">
        <v>13</v>
      </c>
      <c r="B14" s="22">
        <v>110</v>
      </c>
      <c r="C14" s="13">
        <v>67</v>
      </c>
      <c r="D14" s="14">
        <v>33</v>
      </c>
    </row>
    <row r="15" spans="1:4">
      <c r="A15" s="30">
        <v>14</v>
      </c>
      <c r="B15" s="24">
        <v>110</v>
      </c>
      <c r="C15" s="7">
        <v>67</v>
      </c>
      <c r="D15" s="8">
        <v>33</v>
      </c>
    </row>
    <row r="16" spans="1:4">
      <c r="A16" s="30">
        <v>15</v>
      </c>
      <c r="B16" s="24">
        <v>110</v>
      </c>
      <c r="C16" s="7">
        <v>67</v>
      </c>
      <c r="D16" s="8">
        <v>33</v>
      </c>
    </row>
    <row r="17" spans="1:4" ht="13.5" thickBot="1">
      <c r="A17" s="29">
        <v>16</v>
      </c>
      <c r="B17" s="23">
        <v>110</v>
      </c>
      <c r="C17" s="9">
        <v>67</v>
      </c>
      <c r="D17" s="10">
        <v>33</v>
      </c>
    </row>
    <row r="18" spans="1:4" ht="13.5" thickBot="1">
      <c r="A18" s="29" t="s">
        <v>83</v>
      </c>
      <c r="B18" s="35">
        <v>-50</v>
      </c>
      <c r="C18" s="36">
        <v>-35</v>
      </c>
      <c r="D18" s="37">
        <v>-20</v>
      </c>
    </row>
    <row r="19" spans="1:4" ht="13.5" thickBot="1">
      <c r="A19" s="29" t="s">
        <v>84</v>
      </c>
      <c r="B19" s="35">
        <v>0</v>
      </c>
      <c r="C19" s="36">
        <v>0</v>
      </c>
      <c r="D19" s="37">
        <v>0</v>
      </c>
    </row>
    <row r="20" spans="1:4" ht="13.5" thickBot="1">
      <c r="A20" s="29" t="s">
        <v>57</v>
      </c>
      <c r="B20" s="65">
        <v>0</v>
      </c>
      <c r="C20" s="66">
        <v>0</v>
      </c>
      <c r="D20" s="67">
        <v>0</v>
      </c>
    </row>
  </sheetData>
  <sheetProtection password="C328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128"/>
  <sheetViews>
    <sheetView showGridLines="0" tabSelected="1" topLeftCell="B1" zoomScale="75" workbookViewId="0">
      <selection activeCell="J7" sqref="J7"/>
    </sheetView>
  </sheetViews>
  <sheetFormatPr baseColWidth="10" defaultRowHeight="15"/>
  <cols>
    <col min="1" max="1" width="3.28515625" style="43" hidden="1" customWidth="1"/>
    <col min="2" max="2" width="11.42578125" style="41"/>
    <col min="3" max="3" width="28.7109375" style="41" customWidth="1"/>
    <col min="4" max="4" width="33.5703125" style="41" bestFit="1" customWidth="1"/>
    <col min="5" max="5" width="11.42578125" style="41"/>
    <col min="6" max="6" width="28.7109375" style="41" customWidth="1"/>
    <col min="7" max="7" width="13.85546875" style="41" bestFit="1" customWidth="1"/>
    <col min="8" max="16384" width="11.42578125" style="41"/>
  </cols>
  <sheetData>
    <row r="1" spans="1:7" ht="15.75" thickBot="1">
      <c r="A1" s="43" t="s">
        <v>57</v>
      </c>
    </row>
    <row r="2" spans="1:7" ht="25.5" thickBot="1">
      <c r="A2" s="43" t="s">
        <v>50</v>
      </c>
      <c r="C2" s="200" t="s">
        <v>68</v>
      </c>
      <c r="D2" s="201"/>
      <c r="E2" s="201"/>
      <c r="F2" s="201"/>
      <c r="G2" s="202"/>
    </row>
    <row r="3" spans="1:7" ht="30" customHeight="1" thickBot="1">
      <c r="A3" s="43">
        <v>0</v>
      </c>
    </row>
    <row r="4" spans="1:7" ht="20.25" thickBot="1">
      <c r="A4" s="43">
        <v>1</v>
      </c>
      <c r="C4" s="46" t="s">
        <v>39</v>
      </c>
      <c r="D4" s="54" t="s">
        <v>109</v>
      </c>
      <c r="F4" s="47" t="s">
        <v>47</v>
      </c>
      <c r="G4" s="54" t="s">
        <v>110</v>
      </c>
    </row>
    <row r="5" spans="1:7" ht="20.25" customHeight="1" thickBot="1">
      <c r="A5" s="43">
        <v>2</v>
      </c>
      <c r="C5" s="42"/>
      <c r="D5" s="56"/>
      <c r="F5" s="42"/>
      <c r="G5" s="55"/>
    </row>
    <row r="6" spans="1:7" ht="20.25" thickBot="1">
      <c r="A6" s="43">
        <v>3</v>
      </c>
      <c r="C6" s="46" t="s">
        <v>46</v>
      </c>
      <c r="D6" s="182">
        <v>43156</v>
      </c>
      <c r="F6" s="47" t="s">
        <v>40</v>
      </c>
      <c r="G6" s="54" t="s">
        <v>148</v>
      </c>
    </row>
    <row r="7" spans="1:7" ht="20.25" customHeight="1" thickBot="1">
      <c r="A7" s="43">
        <v>4</v>
      </c>
      <c r="C7" s="42"/>
      <c r="D7" s="56"/>
      <c r="G7" s="56"/>
    </row>
    <row r="8" spans="1:7" ht="20.25" thickBot="1">
      <c r="A8" s="43">
        <v>5</v>
      </c>
      <c r="C8" s="46" t="s">
        <v>69</v>
      </c>
      <c r="D8" s="54" t="s">
        <v>129</v>
      </c>
      <c r="F8" s="47" t="s">
        <v>41</v>
      </c>
      <c r="G8" s="54" t="s">
        <v>43</v>
      </c>
    </row>
    <row r="9" spans="1:7" ht="20.25" customHeight="1" thickBot="1">
      <c r="A9" s="57" t="s">
        <v>57</v>
      </c>
      <c r="C9" s="42"/>
      <c r="D9" s="56"/>
      <c r="F9" s="42"/>
      <c r="G9" s="55"/>
    </row>
    <row r="10" spans="1:7" ht="20.25" thickBot="1">
      <c r="A10" s="57" t="s">
        <v>50</v>
      </c>
      <c r="C10" s="46" t="s">
        <v>67</v>
      </c>
      <c r="D10" s="54" t="s">
        <v>143</v>
      </c>
      <c r="F10" s="47" t="s">
        <v>42</v>
      </c>
      <c r="G10" s="54">
        <v>11</v>
      </c>
    </row>
    <row r="11" spans="1:7" ht="20.25" customHeight="1" thickBot="1">
      <c r="A11" s="57">
        <v>0</v>
      </c>
    </row>
    <row r="12" spans="1:7" ht="39.75" thickBot="1">
      <c r="A12" s="57">
        <v>1</v>
      </c>
      <c r="C12" s="49" t="s">
        <v>71</v>
      </c>
      <c r="D12" s="48">
        <v>0</v>
      </c>
      <c r="G12" s="180"/>
    </row>
    <row r="13" spans="1:7" ht="20.25" customHeight="1" thickBot="1">
      <c r="A13" s="57">
        <v>2</v>
      </c>
    </row>
    <row r="14" spans="1:7" ht="39.75" thickBot="1">
      <c r="A14" s="57">
        <f>IF(G18=3,3,"")</f>
        <v>3</v>
      </c>
      <c r="C14" s="49" t="s">
        <v>70</v>
      </c>
      <c r="D14" s="48">
        <v>0</v>
      </c>
      <c r="F14" s="49" t="s">
        <v>78</v>
      </c>
      <c r="G14" s="48">
        <v>3</v>
      </c>
    </row>
    <row r="15" spans="1:7" ht="30" customHeight="1" thickBot="1">
      <c r="A15" s="64" t="s">
        <v>57</v>
      </c>
    </row>
    <row r="16" spans="1:7" ht="25.5" thickBot="1">
      <c r="A16" s="64">
        <v>0</v>
      </c>
      <c r="C16" s="205" t="s">
        <v>94</v>
      </c>
      <c r="D16" s="206"/>
      <c r="E16" s="206"/>
      <c r="F16" s="206"/>
      <c r="G16" s="207"/>
    </row>
    <row r="17" spans="1:7" ht="30" customHeight="1" thickBot="1">
      <c r="A17" s="64">
        <v>1</v>
      </c>
    </row>
    <row r="18" spans="1:7" s="31" customFormat="1" ht="59.25" thickBot="1">
      <c r="A18" s="64">
        <v>2</v>
      </c>
      <c r="C18" s="51" t="s">
        <v>80</v>
      </c>
      <c r="D18" s="48">
        <v>3</v>
      </c>
      <c r="E18" s="41"/>
      <c r="F18" s="51" t="s">
        <v>79</v>
      </c>
      <c r="G18" s="48">
        <v>3</v>
      </c>
    </row>
    <row r="19" spans="1:7" ht="20.25" customHeight="1" thickBot="1">
      <c r="A19" s="64">
        <v>3</v>
      </c>
    </row>
    <row r="20" spans="1:7" ht="39.75" thickBot="1">
      <c r="A20" s="64" t="str">
        <f>IF(D20=4,4,"")</f>
        <v/>
      </c>
      <c r="F20" s="51" t="s">
        <v>73</v>
      </c>
      <c r="G20" s="48">
        <v>4</v>
      </c>
    </row>
    <row r="21" spans="1:7" ht="20.25" customHeight="1" thickBot="1"/>
    <row r="22" spans="1:7" ht="39.75" thickBot="1">
      <c r="A22" s="57" t="s">
        <v>57</v>
      </c>
      <c r="C22" s="51" t="s">
        <v>74</v>
      </c>
      <c r="D22" s="48">
        <v>4</v>
      </c>
      <c r="F22" s="51" t="s">
        <v>75</v>
      </c>
      <c r="G22" s="48">
        <v>5</v>
      </c>
    </row>
    <row r="23" spans="1:7">
      <c r="A23" s="57">
        <v>0</v>
      </c>
    </row>
    <row r="24" spans="1:7">
      <c r="A24" s="57">
        <v>1</v>
      </c>
    </row>
    <row r="25" spans="1:7" ht="20.25" hidden="1" thickBot="1">
      <c r="A25" s="57">
        <v>2</v>
      </c>
      <c r="C25" s="50" t="s">
        <v>51</v>
      </c>
      <c r="D25" s="203" t="s">
        <v>95</v>
      </c>
      <c r="E25" s="204"/>
      <c r="F25" s="204"/>
      <c r="G25" s="204"/>
    </row>
    <row r="26" spans="1:7" ht="20.25" hidden="1" thickBot="1">
      <c r="A26" s="57">
        <v>3</v>
      </c>
      <c r="C26" s="50" t="s">
        <v>52</v>
      </c>
      <c r="D26" s="203" t="s">
        <v>96</v>
      </c>
      <c r="E26" s="204"/>
      <c r="F26" s="204"/>
      <c r="G26" s="204"/>
    </row>
    <row r="27" spans="1:7">
      <c r="A27" s="57">
        <f>IF(G20=4,4,"")</f>
        <v>4</v>
      </c>
      <c r="C27" s="44"/>
      <c r="D27" s="45"/>
    </row>
    <row r="28" spans="1:7">
      <c r="C28" s="44"/>
      <c r="D28" s="45"/>
    </row>
    <row r="29" spans="1:7">
      <c r="A29" s="57" t="s">
        <v>57</v>
      </c>
    </row>
    <row r="30" spans="1:7">
      <c r="A30" s="57">
        <v>0</v>
      </c>
    </row>
    <row r="31" spans="1:7">
      <c r="A31" s="57">
        <v>1</v>
      </c>
    </row>
    <row r="32" spans="1:7">
      <c r="A32" s="57">
        <v>2</v>
      </c>
      <c r="C32" s="44"/>
      <c r="D32" s="45"/>
    </row>
    <row r="33" spans="1:1">
      <c r="A33" s="57">
        <v>3</v>
      </c>
    </row>
    <row r="34" spans="1:1">
      <c r="A34" s="57">
        <f>IF(D22=4,4,"")</f>
        <v>4</v>
      </c>
    </row>
    <row r="36" spans="1:1">
      <c r="A36" s="57" t="s">
        <v>57</v>
      </c>
    </row>
    <row r="37" spans="1:1">
      <c r="A37" s="57">
        <v>0</v>
      </c>
    </row>
    <row r="38" spans="1:1">
      <c r="A38" s="57">
        <v>1</v>
      </c>
    </row>
    <row r="39" spans="1:1">
      <c r="A39" s="57">
        <v>2</v>
      </c>
    </row>
    <row r="40" spans="1:1">
      <c r="A40" s="57">
        <v>3</v>
      </c>
    </row>
    <row r="41" spans="1:1">
      <c r="A41" s="57">
        <f>IF(G22&gt;3,4,"")</f>
        <v>4</v>
      </c>
    </row>
    <row r="42" spans="1:1">
      <c r="A42" s="57">
        <f>IF(G22=5,5,"")</f>
        <v>5</v>
      </c>
    </row>
    <row r="44" spans="1:1">
      <c r="A44" s="43">
        <v>1</v>
      </c>
    </row>
    <row r="45" spans="1:1">
      <c r="A45" s="43">
        <v>2</v>
      </c>
    </row>
    <row r="46" spans="1:1">
      <c r="A46" s="43">
        <v>3</v>
      </c>
    </row>
    <row r="47" spans="1:1">
      <c r="A47" s="43">
        <v>4</v>
      </c>
    </row>
    <row r="48" spans="1:1">
      <c r="A48" s="43">
        <v>5</v>
      </c>
    </row>
    <row r="49" spans="1:1">
      <c r="A49" s="43">
        <v>6</v>
      </c>
    </row>
    <row r="50" spans="1:1">
      <c r="A50" s="43">
        <v>7</v>
      </c>
    </row>
    <row r="51" spans="1:1">
      <c r="A51" s="43">
        <v>8</v>
      </c>
    </row>
    <row r="52" spans="1:1">
      <c r="A52" s="43">
        <v>9</v>
      </c>
    </row>
    <row r="53" spans="1:1">
      <c r="A53" s="43">
        <v>10</v>
      </c>
    </row>
    <row r="54" spans="1:1">
      <c r="A54" s="43">
        <v>11</v>
      </c>
    </row>
    <row r="55" spans="1:1">
      <c r="A55" s="43">
        <v>12</v>
      </c>
    </row>
    <row r="56" spans="1:1">
      <c r="A56" s="43">
        <v>13</v>
      </c>
    </row>
    <row r="57" spans="1:1">
      <c r="A57" s="43">
        <v>14</v>
      </c>
    </row>
    <row r="58" spans="1:1">
      <c r="A58" s="43">
        <v>15</v>
      </c>
    </row>
    <row r="59" spans="1:1">
      <c r="A59" s="43">
        <v>16</v>
      </c>
    </row>
    <row r="60" spans="1:1">
      <c r="A60" s="43">
        <v>17</v>
      </c>
    </row>
    <row r="61" spans="1:1">
      <c r="A61" s="43">
        <v>18</v>
      </c>
    </row>
    <row r="62" spans="1:1">
      <c r="A62" s="43">
        <v>19</v>
      </c>
    </row>
    <row r="63" spans="1:1">
      <c r="A63" s="43">
        <v>20</v>
      </c>
    </row>
    <row r="64" spans="1:1">
      <c r="A64" s="43">
        <v>21</v>
      </c>
    </row>
    <row r="65" spans="1:1">
      <c r="A65" s="43">
        <v>22</v>
      </c>
    </row>
    <row r="66" spans="1:1">
      <c r="A66" s="43">
        <v>23</v>
      </c>
    </row>
    <row r="67" spans="1:1">
      <c r="A67" s="43">
        <v>24</v>
      </c>
    </row>
    <row r="68" spans="1:1">
      <c r="A68" s="43" t="s">
        <v>57</v>
      </c>
    </row>
    <row r="69" spans="1:1">
      <c r="A69" s="43" t="s">
        <v>58</v>
      </c>
    </row>
    <row r="70" spans="1:1">
      <c r="A70" s="43" t="s">
        <v>61</v>
      </c>
    </row>
    <row r="71" spans="1:1">
      <c r="A71" s="43" t="s">
        <v>62</v>
      </c>
    </row>
    <row r="72" spans="1:1">
      <c r="A72" s="43" t="s">
        <v>63</v>
      </c>
    </row>
    <row r="73" spans="1:1">
      <c r="A73" s="43" t="s">
        <v>50</v>
      </c>
    </row>
    <row r="74" spans="1:1">
      <c r="A74" s="43" t="s">
        <v>2</v>
      </c>
    </row>
    <row r="75" spans="1:1">
      <c r="A75" s="43" t="s">
        <v>64</v>
      </c>
    </row>
    <row r="76" spans="1:1">
      <c r="A76" s="43" t="s">
        <v>85</v>
      </c>
    </row>
    <row r="77" spans="1:1">
      <c r="A77" s="43" t="s">
        <v>86</v>
      </c>
    </row>
    <row r="78" spans="1:1">
      <c r="A78" s="43" t="s">
        <v>87</v>
      </c>
    </row>
    <row r="79" spans="1:1">
      <c r="A79" s="43" t="s">
        <v>88</v>
      </c>
    </row>
    <row r="80" spans="1:1">
      <c r="A80" s="43" t="s">
        <v>89</v>
      </c>
    </row>
    <row r="81" spans="1:1">
      <c r="A81" s="43" t="s">
        <v>90</v>
      </c>
    </row>
    <row r="82" spans="1:1">
      <c r="A82" s="43" t="s">
        <v>91</v>
      </c>
    </row>
    <row r="83" spans="1:1">
      <c r="A83" s="43" t="s">
        <v>3</v>
      </c>
    </row>
    <row r="84" spans="1:1">
      <c r="A84" s="43" t="s">
        <v>92</v>
      </c>
    </row>
    <row r="128" spans="1:1">
      <c r="A128" s="68" t="s">
        <v>97</v>
      </c>
    </row>
  </sheetData>
  <mergeCells count="4">
    <mergeCell ref="C2:G2"/>
    <mergeCell ref="D25:G25"/>
    <mergeCell ref="D26:G26"/>
    <mergeCell ref="C16:G16"/>
  </mergeCells>
  <phoneticPr fontId="0" type="noConversion"/>
  <dataValidations disablePrompts="1" count="3">
    <dataValidation type="list" allowBlank="1" showInputMessage="1" showErrorMessage="1" sqref="G18">
      <formula1>$A$18:$A$19</formula1>
    </dataValidation>
    <dataValidation type="list" allowBlank="1" showInputMessage="1" showErrorMessage="1" sqref="G22">
      <formula1>$A$6:$A$8</formula1>
    </dataValidation>
    <dataValidation type="list" allowBlank="1" showInputMessage="1" showErrorMessage="1" sqref="D22 G20">
      <formula1>$A$6:$A$7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42"/>
  <sheetViews>
    <sheetView showGridLines="0" zoomScale="75" zoomScaleNormal="75" workbookViewId="0">
      <selection activeCell="C22" sqref="C22"/>
    </sheetView>
  </sheetViews>
  <sheetFormatPr baseColWidth="10" defaultRowHeight="15"/>
  <cols>
    <col min="1" max="1" width="15" style="5" bestFit="1" customWidth="1"/>
    <col min="2" max="2" width="30" style="5" bestFit="1" customWidth="1"/>
    <col min="3" max="3" width="16.28515625" style="5" bestFit="1" customWidth="1"/>
    <col min="4" max="4" width="29.140625" style="5" bestFit="1" customWidth="1"/>
    <col min="5" max="5" width="16.140625" style="5" bestFit="1" customWidth="1"/>
    <col min="6" max="6" width="16.5703125" style="5" bestFit="1" customWidth="1"/>
    <col min="7" max="7" width="11" style="5" bestFit="1" customWidth="1"/>
    <col min="8" max="8" width="12.140625" style="5" bestFit="1" customWidth="1"/>
    <col min="9" max="9" width="3.28515625" style="5" hidden="1" customWidth="1"/>
    <col min="10" max="10" width="3.28515625" style="33" hidden="1" customWidth="1"/>
    <col min="11" max="11" width="11.42578125" style="5"/>
    <col min="12" max="12" width="26.140625" style="5" bestFit="1" customWidth="1"/>
    <col min="13" max="16384" width="11.42578125" style="5"/>
  </cols>
  <sheetData>
    <row r="1" spans="1:12" s="183" customFormat="1" ht="67.5">
      <c r="A1" s="58" t="s">
        <v>17</v>
      </c>
      <c r="B1" s="195" t="s">
        <v>54</v>
      </c>
      <c r="C1" s="58" t="s">
        <v>16</v>
      </c>
      <c r="D1" s="58" t="s">
        <v>65</v>
      </c>
      <c r="E1" s="58" t="s">
        <v>53</v>
      </c>
      <c r="F1" s="59" t="s">
        <v>82</v>
      </c>
      <c r="G1" s="59" t="s">
        <v>81</v>
      </c>
      <c r="H1" s="59" t="s">
        <v>93</v>
      </c>
      <c r="I1" s="60">
        <v>1</v>
      </c>
      <c r="J1" s="61" t="s">
        <v>49</v>
      </c>
      <c r="L1" s="208">
        <v>1</v>
      </c>
    </row>
    <row r="2" spans="1:12" ht="15.75" thickBot="1">
      <c r="A2" s="198">
        <v>1</v>
      </c>
      <c r="B2" s="199" t="s">
        <v>127</v>
      </c>
      <c r="C2" s="194">
        <v>1</v>
      </c>
      <c r="D2" s="181" t="s">
        <v>121</v>
      </c>
      <c r="E2" s="197" t="s">
        <v>126</v>
      </c>
      <c r="F2" s="196"/>
      <c r="G2" s="196" t="s">
        <v>108</v>
      </c>
      <c r="H2" s="196"/>
      <c r="I2" s="4">
        <v>2</v>
      </c>
      <c r="J2" s="34" t="s">
        <v>108</v>
      </c>
      <c r="L2" s="209"/>
    </row>
    <row r="3" spans="1:12">
      <c r="A3" s="198">
        <v>2</v>
      </c>
      <c r="B3" s="199" t="s">
        <v>130</v>
      </c>
      <c r="C3" s="194">
        <v>2</v>
      </c>
      <c r="D3" s="181" t="s">
        <v>129</v>
      </c>
      <c r="E3" s="181" t="s">
        <v>128</v>
      </c>
      <c r="F3" s="196"/>
      <c r="G3" s="196" t="s">
        <v>108</v>
      </c>
      <c r="H3" s="196"/>
      <c r="I3" s="4">
        <v>3</v>
      </c>
      <c r="J3" s="32"/>
      <c r="L3" s="184"/>
    </row>
    <row r="4" spans="1:12">
      <c r="A4" s="198">
        <v>3</v>
      </c>
      <c r="B4" s="199" t="s">
        <v>142</v>
      </c>
      <c r="C4" s="194">
        <v>3</v>
      </c>
      <c r="D4" s="181" t="s">
        <v>129</v>
      </c>
      <c r="E4" s="186" t="s">
        <v>141</v>
      </c>
      <c r="F4" s="196"/>
      <c r="G4" s="196" t="s">
        <v>108</v>
      </c>
      <c r="H4" s="196"/>
      <c r="I4" s="4">
        <v>4</v>
      </c>
      <c r="J4" s="32"/>
      <c r="L4" s="184"/>
    </row>
    <row r="5" spans="1:12">
      <c r="A5" s="198">
        <v>4</v>
      </c>
      <c r="B5" s="199" t="s">
        <v>136</v>
      </c>
      <c r="C5" s="194">
        <v>4</v>
      </c>
      <c r="D5" s="181" t="s">
        <v>129</v>
      </c>
      <c r="E5" s="197" t="s">
        <v>135</v>
      </c>
      <c r="F5" s="196"/>
      <c r="G5" s="196" t="s">
        <v>108</v>
      </c>
      <c r="H5" s="196"/>
      <c r="I5" s="4">
        <v>5</v>
      </c>
      <c r="J5" s="32"/>
      <c r="L5" s="184"/>
    </row>
    <row r="6" spans="1:12">
      <c r="A6" s="198">
        <v>5</v>
      </c>
      <c r="B6" s="199" t="s">
        <v>138</v>
      </c>
      <c r="C6" s="194">
        <v>6</v>
      </c>
      <c r="D6" s="181" t="s">
        <v>129</v>
      </c>
      <c r="E6" s="181" t="s">
        <v>137</v>
      </c>
      <c r="F6" s="196"/>
      <c r="G6" s="196" t="s">
        <v>108</v>
      </c>
      <c r="H6" s="196"/>
      <c r="I6" s="4">
        <v>6</v>
      </c>
      <c r="J6" s="32"/>
      <c r="L6" s="184"/>
    </row>
    <row r="7" spans="1:12">
      <c r="A7" s="198">
        <v>6</v>
      </c>
      <c r="B7" s="199" t="s">
        <v>140</v>
      </c>
      <c r="C7" s="194">
        <v>7</v>
      </c>
      <c r="D7" s="181" t="s">
        <v>129</v>
      </c>
      <c r="E7" s="181" t="s">
        <v>139</v>
      </c>
      <c r="F7" s="196"/>
      <c r="G7" s="196" t="s">
        <v>108</v>
      </c>
      <c r="H7" s="196"/>
      <c r="I7" s="4">
        <v>7</v>
      </c>
      <c r="J7" s="32"/>
      <c r="L7" s="184"/>
    </row>
    <row r="8" spans="1:12" ht="15.75" thickBot="1">
      <c r="A8" s="198">
        <v>7</v>
      </c>
      <c r="B8" s="199" t="s">
        <v>134</v>
      </c>
      <c r="C8" s="194">
        <v>8</v>
      </c>
      <c r="D8" s="181" t="s">
        <v>129</v>
      </c>
      <c r="E8" s="186" t="s">
        <v>133</v>
      </c>
      <c r="F8" s="196"/>
      <c r="G8" s="196" t="s">
        <v>108</v>
      </c>
      <c r="H8" s="196"/>
      <c r="I8" s="4">
        <v>8</v>
      </c>
      <c r="J8" s="32"/>
      <c r="L8" s="184"/>
    </row>
    <row r="9" spans="1:12">
      <c r="A9" s="198">
        <v>8</v>
      </c>
      <c r="B9" s="199" t="s">
        <v>120</v>
      </c>
      <c r="C9" s="194">
        <v>9</v>
      </c>
      <c r="D9" s="181" t="s">
        <v>121</v>
      </c>
      <c r="E9" s="197" t="s">
        <v>119</v>
      </c>
      <c r="F9" s="196"/>
      <c r="G9" s="196" t="s">
        <v>108</v>
      </c>
      <c r="H9" s="196"/>
      <c r="I9" s="4">
        <v>9</v>
      </c>
      <c r="J9" s="32"/>
      <c r="L9" s="208">
        <v>2</v>
      </c>
    </row>
    <row r="10" spans="1:12" ht="15.75" thickBot="1">
      <c r="A10" s="198">
        <v>9</v>
      </c>
      <c r="B10" s="199" t="s">
        <v>125</v>
      </c>
      <c r="C10" s="194">
        <v>10</v>
      </c>
      <c r="D10" s="181" t="s">
        <v>121</v>
      </c>
      <c r="E10" s="181" t="s">
        <v>122</v>
      </c>
      <c r="F10" s="196"/>
      <c r="G10" s="196" t="s">
        <v>108</v>
      </c>
      <c r="H10" s="196"/>
      <c r="I10" s="4">
        <v>10</v>
      </c>
      <c r="J10" s="32"/>
      <c r="L10" s="209"/>
    </row>
    <row r="11" spans="1:12">
      <c r="A11" s="198">
        <v>10</v>
      </c>
      <c r="B11" s="199" t="s">
        <v>132</v>
      </c>
      <c r="C11" s="194">
        <v>11</v>
      </c>
      <c r="D11" s="181" t="s">
        <v>129</v>
      </c>
      <c r="E11" s="197" t="s">
        <v>131</v>
      </c>
      <c r="F11" s="196"/>
      <c r="G11" s="196" t="s">
        <v>108</v>
      </c>
      <c r="H11" s="196"/>
      <c r="I11" s="4">
        <v>11</v>
      </c>
      <c r="J11" s="32"/>
      <c r="L11" s="184"/>
    </row>
    <row r="12" spans="1:12">
      <c r="A12" s="198">
        <v>11</v>
      </c>
      <c r="B12" s="199" t="s">
        <v>146</v>
      </c>
      <c r="C12" s="194" t="s">
        <v>144</v>
      </c>
      <c r="D12" s="181" t="s">
        <v>147</v>
      </c>
      <c r="E12" s="197" t="s">
        <v>145</v>
      </c>
      <c r="F12" s="196"/>
      <c r="G12" s="196" t="s">
        <v>108</v>
      </c>
      <c r="H12" s="196"/>
      <c r="I12" s="4">
        <v>12</v>
      </c>
      <c r="J12" s="32"/>
      <c r="L12" s="184"/>
    </row>
    <row r="13" spans="1:12">
      <c r="A13" s="198">
        <v>12</v>
      </c>
      <c r="B13" s="199" t="s">
        <v>116</v>
      </c>
      <c r="C13" s="194"/>
      <c r="D13" s="181"/>
      <c r="E13" s="197"/>
      <c r="F13" s="196"/>
      <c r="G13" s="196" t="s">
        <v>108</v>
      </c>
      <c r="H13" s="196"/>
      <c r="I13" s="4">
        <v>13</v>
      </c>
      <c r="J13" s="32"/>
      <c r="L13" s="184"/>
    </row>
    <row r="14" spans="1:12">
      <c r="A14" s="198">
        <v>13</v>
      </c>
      <c r="B14" s="197" t="s">
        <v>117</v>
      </c>
      <c r="C14" s="194"/>
      <c r="D14" s="197"/>
      <c r="E14" s="197"/>
      <c r="F14" s="196"/>
      <c r="G14" s="196" t="s">
        <v>108</v>
      </c>
      <c r="H14" s="196"/>
      <c r="I14" s="4">
        <v>14</v>
      </c>
      <c r="J14" s="32"/>
      <c r="L14" s="184"/>
    </row>
    <row r="15" spans="1:12">
      <c r="A15" s="198">
        <v>14</v>
      </c>
      <c r="B15" s="196" t="s">
        <v>118</v>
      </c>
      <c r="C15" s="194"/>
      <c r="D15" s="197"/>
      <c r="E15" s="197"/>
      <c r="F15" s="196"/>
      <c r="G15" s="196" t="s">
        <v>108</v>
      </c>
      <c r="H15" s="196"/>
      <c r="I15" s="4">
        <v>15</v>
      </c>
      <c r="J15" s="32"/>
      <c r="L15" s="184"/>
    </row>
    <row r="16" spans="1:12" ht="15.75" thickBot="1">
      <c r="A16" s="198">
        <v>15</v>
      </c>
      <c r="B16" s="199" t="s">
        <v>123</v>
      </c>
      <c r="C16" s="185"/>
      <c r="D16" s="197"/>
      <c r="E16" s="197"/>
      <c r="F16" s="196"/>
      <c r="G16" s="196" t="s">
        <v>108</v>
      </c>
      <c r="H16" s="196"/>
      <c r="I16" s="4">
        <v>16</v>
      </c>
      <c r="J16" s="32"/>
      <c r="L16" s="184"/>
    </row>
    <row r="17" spans="1:12">
      <c r="A17" s="198">
        <v>16</v>
      </c>
      <c r="B17" s="197" t="s">
        <v>124</v>
      </c>
      <c r="C17" s="185"/>
      <c r="D17" s="197"/>
      <c r="E17" s="196"/>
      <c r="F17" s="196"/>
      <c r="G17" s="196" t="s">
        <v>108</v>
      </c>
      <c r="H17" s="196"/>
      <c r="J17" s="32"/>
      <c r="L17" s="210" t="s">
        <v>72</v>
      </c>
    </row>
    <row r="18" spans="1:12">
      <c r="J18" s="32"/>
      <c r="L18" s="211"/>
    </row>
    <row r="19" spans="1:12" ht="15.75" thickBot="1">
      <c r="J19" s="32"/>
      <c r="L19" s="212"/>
    </row>
    <row r="20" spans="1:12">
      <c r="J20" s="32"/>
      <c r="L20" s="184"/>
    </row>
    <row r="21" spans="1:12">
      <c r="J21" s="32"/>
      <c r="L21" s="184"/>
    </row>
    <row r="22" spans="1:12">
      <c r="J22" s="32"/>
      <c r="L22" s="184"/>
    </row>
    <row r="23" spans="1:12">
      <c r="J23" s="32"/>
      <c r="L23" s="184"/>
    </row>
    <row r="24" spans="1:12">
      <c r="J24" s="32"/>
      <c r="L24" s="184"/>
    </row>
    <row r="25" spans="1:12" ht="15.75" thickBot="1">
      <c r="J25" s="32"/>
      <c r="L25" s="184"/>
    </row>
    <row r="26" spans="1:12">
      <c r="J26" s="32"/>
      <c r="L26" s="208">
        <v>3</v>
      </c>
    </row>
    <row r="27" spans="1:12" ht="15.75" thickBot="1">
      <c r="J27" s="32"/>
      <c r="L27" s="209"/>
    </row>
    <row r="28" spans="1:12">
      <c r="J28" s="32"/>
      <c r="L28" s="184"/>
    </row>
    <row r="29" spans="1:12">
      <c r="J29" s="32"/>
      <c r="L29" s="184"/>
    </row>
    <row r="30" spans="1:12">
      <c r="J30" s="32"/>
      <c r="L30" s="184"/>
    </row>
    <row r="31" spans="1:12">
      <c r="J31" s="32"/>
      <c r="L31" s="184"/>
    </row>
    <row r="32" spans="1:12">
      <c r="J32" s="32"/>
      <c r="L32" s="184"/>
    </row>
    <row r="33" spans="3:12">
      <c r="L33" s="184"/>
    </row>
    <row r="35" spans="3:12">
      <c r="C35" s="5" t="str">
        <f>IF(B19="","",VLOOKUP(B19,#REF!,3,FALSE))</f>
        <v/>
      </c>
    </row>
    <row r="36" spans="3:12">
      <c r="C36" s="5" t="str">
        <f>IF(B20="","",VLOOKUP(B20,#REF!,3,FALSE))</f>
        <v/>
      </c>
    </row>
    <row r="37" spans="3:12">
      <c r="C37" s="5" t="str">
        <f>IF(B21="","",VLOOKUP(B21,#REF!,3,FALSE))</f>
        <v/>
      </c>
    </row>
    <row r="38" spans="3:12">
      <c r="C38" s="5" t="str">
        <f>IF(B22="","",VLOOKUP(B22,#REF!,3,FALSE))</f>
        <v/>
      </c>
    </row>
    <row r="39" spans="3:12">
      <c r="C39" s="5" t="str">
        <f>IF(B23="","",VLOOKUP(B23,#REF!,3,FALSE))</f>
        <v/>
      </c>
    </row>
    <row r="40" spans="3:12">
      <c r="C40" s="5" t="str">
        <f>IF(B24="","",VLOOKUP(B24,#REF!,3,FALSE))</f>
        <v/>
      </c>
    </row>
    <row r="41" spans="3:12">
      <c r="C41" s="5" t="str">
        <f>IF(B25="","",VLOOKUP(B25,#REF!,3,FALSE))</f>
        <v/>
      </c>
    </row>
    <row r="42" spans="3:12">
      <c r="C42" s="5" t="str">
        <f>IF(B26="","",VLOOKUP(B26,#REF!,3,FALSE))</f>
        <v/>
      </c>
    </row>
  </sheetData>
  <sortState ref="B2:E12">
    <sortCondition ref="C2:C12"/>
  </sortState>
  <mergeCells count="4">
    <mergeCell ref="L1:L2"/>
    <mergeCell ref="L9:L10"/>
    <mergeCell ref="L17:L19"/>
    <mergeCell ref="L26:L27"/>
  </mergeCells>
  <phoneticPr fontId="0" type="noConversion"/>
  <conditionalFormatting sqref="B16 D2:E16">
    <cfRule type="expression" dxfId="173" priority="19" stopIfTrue="1">
      <formula>$C2="R1"</formula>
    </cfRule>
    <cfRule type="expression" dxfId="172" priority="20" stopIfTrue="1">
      <formula>OR(($C2="R2"),($C2="R2A"),($C2="R2B"),($C2="R2C"),($C2="R2D"))</formula>
    </cfRule>
    <cfRule type="expression" dxfId="171" priority="21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C2:C17">
    <cfRule type="expression" dxfId="170" priority="16" stopIfTrue="1">
      <formula>$C2="R1"</formula>
    </cfRule>
    <cfRule type="expression" dxfId="169" priority="17" stopIfTrue="1">
      <formula>OR(($C2="R2"),($C2="R2A"),($C2="R2B"),($C2="R2C"),($C2="R2D"))</formula>
    </cfRule>
    <cfRule type="expression" dxfId="168" priority="18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D17">
    <cfRule type="expression" dxfId="167" priority="7" stopIfTrue="1">
      <formula>$C17="R1"</formula>
    </cfRule>
    <cfRule type="expression" dxfId="166" priority="8" stopIfTrue="1">
      <formula>OR(($C17="R2"),($C17="R2A"),($C17="R2B"),($C17="R2C"),($C17="R2D"))</formula>
    </cfRule>
    <cfRule type="expression" dxfId="165" priority="9" stopIfTrue="1">
      <formula>OR(($C17="R3"),($C17="R3A"),($C17="R3B"),($C17="R3C"),($C17="R3D"),($C17="R3A1"),($C17="R3B1"),($C17="R3C1"),($C17="R3D1"),($C17="R3A2"),($C17="R3B2"),($C17="R3C2"),($C17="R3D2"))</formula>
    </cfRule>
  </conditionalFormatting>
  <conditionalFormatting sqref="D17">
    <cfRule type="expression" dxfId="164" priority="4" stopIfTrue="1">
      <formula>$C17="R1"</formula>
    </cfRule>
    <cfRule type="expression" dxfId="163" priority="5" stopIfTrue="1">
      <formula>OR(($C17="R2"),($C17="R2A"),($C17="R2B"),($C17="R2C"),($C17="R2D"))</formula>
    </cfRule>
    <cfRule type="expression" dxfId="162" priority="6" stopIfTrue="1">
      <formula>OR(($C17="R3"),($C17="R3A"),($C17="R3B"),($C17="R3C"),($C17="R3D"),($C17="R3A1"),($C17="R3B1"),($C17="R3C1"),($C17="R3D1"),($C17="R3A2"),($C17="R3B2"),($C17="R3C2"),($C17="R3D2"))</formula>
    </cfRule>
  </conditionalFormatting>
  <conditionalFormatting sqref="B14 B17">
    <cfRule type="expression" dxfId="161" priority="1" stopIfTrue="1">
      <formula>$C14="R1"</formula>
    </cfRule>
    <cfRule type="expression" dxfId="160" priority="2" stopIfTrue="1">
      <formula>OR(($C14="R2"),($C14="R2A"),($C14="R2B"),($C14="R2C"),($C14="R2D"))</formula>
    </cfRule>
    <cfRule type="expression" dxfId="159" priority="3" stopIfTrue="1">
      <formula>OR(($C14="R3"),($C14="R3A"),($C14="R3B"),($C14="R3C"),($C14="R3D"),($C14="R3A1"),($C14="R3B1"),($C14="R3C1"),($C14="R3D1"),($C14="R3A2"),($C14="R3B2"),($C14="R3C2"),($C14="R3D2"))</formula>
    </cfRule>
  </conditionalFormatting>
  <dataValidations count="3">
    <dataValidation type="list" showInputMessage="1" showErrorMessage="1" sqref="G2:G17">
      <formula1>Liste_Forfait</formula1>
    </dataValidation>
    <dataValidation type="list" allowBlank="1" showInputMessage="1" showErrorMessage="1" sqref="A2:A17">
      <formula1>$I$1:$I$16</formula1>
    </dataValidation>
    <dataValidation allowBlank="1" showInputMessage="1" showErrorMessage="1" sqref="D17 C2:C17 B14 B17 D2:E16"/>
  </dataValidations>
  <printOptions horizontalCentered="1" verticalCentered="1"/>
  <pageMargins left="0.67244094488188999" right="0.28740157480314998" top="1.08110236220472" bottom="0.88740157480314996" header="0.31496062992126" footer="0.31496062992126"/>
  <pageSetup paperSize="9" scale="87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24"/>
  <sheetViews>
    <sheetView showGridLines="0" zoomScale="75" workbookViewId="0">
      <selection activeCell="E16" sqref="E16"/>
    </sheetView>
  </sheetViews>
  <sheetFormatPr baseColWidth="10" defaultRowHeight="14.1" customHeight="1"/>
  <cols>
    <col min="1" max="1" width="10.7109375" style="78" customWidth="1"/>
    <col min="2" max="2" width="18.7109375" style="78" customWidth="1"/>
    <col min="3" max="3" width="5.28515625" style="78" bestFit="1" customWidth="1"/>
    <col min="4" max="4" width="3.42578125" style="78" bestFit="1" customWidth="1"/>
    <col min="5" max="5" width="3" style="139" customWidth="1"/>
    <col min="6" max="6" width="18.7109375" style="140" customWidth="1"/>
    <col min="7" max="7" width="4.7109375" style="140" customWidth="1"/>
    <col min="8" max="8" width="3.42578125" style="140" customWidth="1"/>
    <col min="9" max="9" width="3" style="139" customWidth="1"/>
    <col min="10" max="10" width="18.7109375" style="140" customWidth="1"/>
    <col min="11" max="11" width="4.7109375" style="140" customWidth="1"/>
    <col min="12" max="12" width="4.140625" style="141" customWidth="1"/>
    <col min="13" max="13" width="23.85546875" style="140" bestFit="1" customWidth="1"/>
    <col min="14" max="14" width="4.7109375" style="140" customWidth="1"/>
    <col min="15" max="15" width="3" style="139" customWidth="1"/>
    <col min="16" max="16" width="3.42578125" style="140" customWidth="1"/>
    <col min="17" max="17" width="23.5703125" style="140" bestFit="1" customWidth="1"/>
    <col min="18" max="18" width="4.7109375" style="140" customWidth="1"/>
    <col min="19" max="19" width="3" style="139" customWidth="1"/>
    <col min="20" max="20" width="3.42578125" style="78" customWidth="1"/>
    <col min="21" max="21" width="18.7109375" style="78" customWidth="1"/>
    <col min="22" max="22" width="5.42578125" style="78" bestFit="1" customWidth="1"/>
    <col min="23" max="23" width="7.42578125" style="78" customWidth="1"/>
    <col min="24" max="24" width="4.7109375" style="78" customWidth="1"/>
    <col min="25" max="25" width="2.28515625" style="78" hidden="1" customWidth="1"/>
    <col min="26" max="26" width="18.7109375" style="78" hidden="1" customWidth="1"/>
    <col min="27" max="27" width="3.42578125" style="78" hidden="1" customWidth="1"/>
    <col min="28" max="28" width="18.7109375" style="79" hidden="1" customWidth="1"/>
    <col min="29" max="29" width="3" style="78" hidden="1" customWidth="1"/>
    <col min="30" max="30" width="2.85546875" style="78" hidden="1" customWidth="1"/>
    <col min="31" max="31" width="3" style="78" hidden="1" customWidth="1"/>
    <col min="32" max="32" width="2.85546875" style="78" hidden="1" customWidth="1"/>
    <col min="33" max="33" width="3" style="78" hidden="1" customWidth="1"/>
    <col min="34" max="34" width="2.85546875" style="78" hidden="1" customWidth="1"/>
    <col min="35" max="35" width="3" style="78" hidden="1" customWidth="1"/>
    <col min="36" max="36" width="2.85546875" style="78" hidden="1" customWidth="1"/>
    <col min="37" max="37" width="3" style="78" hidden="1" customWidth="1"/>
    <col min="38" max="38" width="2.85546875" style="78" hidden="1" customWidth="1"/>
    <col min="39" max="39" width="3" style="78" hidden="1" customWidth="1"/>
    <col min="40" max="40" width="2.85546875" style="78" hidden="1" customWidth="1"/>
    <col min="41" max="41" width="4.7109375" style="78" hidden="1" customWidth="1"/>
    <col min="42" max="42" width="3.42578125" style="78" hidden="1" customWidth="1"/>
    <col min="43" max="43" width="3.42578125" style="78" bestFit="1" customWidth="1"/>
    <col min="44" max="44" width="18.7109375" style="78" customWidth="1"/>
    <col min="45" max="45" width="4.7109375" style="78" customWidth="1"/>
    <col min="46" max="46" width="3.42578125" style="78" bestFit="1" customWidth="1"/>
    <col min="47" max="16384" width="11.42578125" style="78"/>
  </cols>
  <sheetData>
    <row r="1" spans="1:46" ht="30" customHeight="1" thickTop="1" thickBot="1">
      <c r="A1" s="73"/>
      <c r="B1" s="74"/>
      <c r="C1" s="74"/>
      <c r="D1" s="74"/>
      <c r="E1" s="75"/>
      <c r="F1" s="76"/>
      <c r="G1" s="76"/>
      <c r="H1" s="76"/>
      <c r="I1" s="75"/>
      <c r="J1" s="216" t="s">
        <v>76</v>
      </c>
      <c r="K1" s="216"/>
      <c r="L1" s="216"/>
      <c r="M1" s="216"/>
      <c r="N1" s="216"/>
      <c r="O1" s="216"/>
      <c r="P1" s="216"/>
      <c r="Q1" s="216"/>
      <c r="R1" s="216"/>
      <c r="S1" s="75"/>
      <c r="T1" s="74"/>
      <c r="U1" s="74"/>
      <c r="V1" s="74"/>
      <c r="W1" s="77"/>
    </row>
    <row r="2" spans="1:46" ht="30" customHeight="1">
      <c r="A2" s="80"/>
      <c r="E2" s="81"/>
      <c r="F2" s="82"/>
      <c r="G2" s="82"/>
      <c r="H2" s="82"/>
      <c r="I2" s="81"/>
      <c r="J2" s="83"/>
      <c r="K2" s="83"/>
      <c r="L2" s="83"/>
      <c r="M2" s="83"/>
      <c r="N2" s="83"/>
      <c r="O2" s="83"/>
      <c r="P2" s="83"/>
      <c r="Q2" s="83"/>
      <c r="R2" s="83"/>
      <c r="S2" s="81"/>
      <c r="T2" s="84"/>
      <c r="U2" s="84"/>
      <c r="V2" s="84"/>
      <c r="W2" s="85"/>
      <c r="AQ2" s="217" t="s">
        <v>37</v>
      </c>
      <c r="AR2" s="218"/>
      <c r="AS2" s="218"/>
      <c r="AT2" s="219"/>
    </row>
    <row r="3" spans="1:46" ht="30" customHeight="1" thickBot="1">
      <c r="A3" s="80"/>
      <c r="E3" s="81"/>
      <c r="F3" s="82"/>
      <c r="G3" s="82"/>
      <c r="H3" s="82"/>
      <c r="I3" s="81"/>
      <c r="J3" s="86"/>
      <c r="K3" s="82" t="s">
        <v>0</v>
      </c>
      <c r="L3" s="87">
        <v>1</v>
      </c>
      <c r="M3" s="62" t="str">
        <f>IF(IF(ISNA(VLOOKUP(L3,Inscrits!$A$2:$C$33,2,FALSE)),"",VLOOKUP(L3,Inscrits!$A$2:$C$33,2,FALSE))=0,"",IF(ISNA(VLOOKUP(L3,Inscrits!$A$2:$C$33,2,FALSE)),"",VLOOKUP(L3,Inscrits!$A$2:$C$33,2,FALSE)))</f>
        <v>JACOBERGER FABIEN</v>
      </c>
      <c r="N3" s="63" t="str">
        <f>IF(IF(ISNA(VLOOKUP(L3,Inscrits!$A$2:$C$33,3,FALSE)),"","("&amp;(VLOOKUP(L3,Inscrits!$A$2:$C$33,3,FALSE))&amp;")")="()","",IF(ISNA(VLOOKUP(L3,Inscrits!$A$2:$C$33,3,FALSE)),"","("&amp;(VLOOKUP(L3,Inscrits!$A$2:$C$33,3,FALSE))&amp;")"))</f>
        <v>(1)</v>
      </c>
      <c r="O3" s="88"/>
      <c r="P3" s="89"/>
      <c r="Q3" s="90" t="s">
        <v>1</v>
      </c>
      <c r="R3" s="82"/>
      <c r="S3" s="81"/>
      <c r="T3" s="84"/>
      <c r="U3" s="84"/>
      <c r="V3" s="84"/>
      <c r="W3" s="85"/>
      <c r="AC3" s="91" t="s">
        <v>2</v>
      </c>
      <c r="AD3" s="91" t="s">
        <v>3</v>
      </c>
      <c r="AE3" s="91" t="s">
        <v>2</v>
      </c>
      <c r="AF3" s="91" t="s">
        <v>3</v>
      </c>
      <c r="AG3" s="91" t="s">
        <v>2</v>
      </c>
      <c r="AH3" s="91" t="s">
        <v>3</v>
      </c>
      <c r="AI3" s="91" t="s">
        <v>2</v>
      </c>
      <c r="AJ3" s="91" t="s">
        <v>3</v>
      </c>
      <c r="AK3" s="91" t="s">
        <v>2</v>
      </c>
      <c r="AL3" s="91" t="s">
        <v>3</v>
      </c>
      <c r="AM3" s="91" t="s">
        <v>2</v>
      </c>
      <c r="AN3" s="91" t="s">
        <v>3</v>
      </c>
      <c r="AO3" s="91" t="s">
        <v>4</v>
      </c>
      <c r="AQ3" s="92"/>
      <c r="AR3" s="93" t="s">
        <v>5</v>
      </c>
      <c r="AS3" s="94" t="s">
        <v>4</v>
      </c>
      <c r="AT3" s="95"/>
    </row>
    <row r="4" spans="1:46" ht="30" customHeight="1" thickTop="1">
      <c r="A4" s="80"/>
      <c r="E4" s="81"/>
      <c r="F4" s="82"/>
      <c r="G4" s="82"/>
      <c r="H4" s="96"/>
      <c r="I4" s="97" t="s">
        <v>50</v>
      </c>
      <c r="J4" s="62" t="str">
        <f>IF(OR(AND(O3="F",O5="F"),AND(O3="A",O5="A")),M5,IF(OR(O3="F",O3="A"),M3,IF(OR(O5="F",O5="A"),M5,IF(O3=O5,"",(IF(O3&lt;O5,M3,M5))))))</f>
        <v>Blanc 5</v>
      </c>
      <c r="K4" s="63" t="str">
        <f>IF(OR(AND(O3="F",O5="F"),AND(O3="A",O5="A")),N5,IF(OR(O3="F",O3="A"),N3,IF(OR(O5="F",O5="A"),N5,IF(O3=O5,"",(IF(O3&lt;O5,N3,N5))))))</f>
        <v/>
      </c>
      <c r="L4" s="87"/>
      <c r="M4" s="98" t="s">
        <v>98</v>
      </c>
      <c r="N4" s="99"/>
      <c r="O4" s="100"/>
      <c r="P4" s="101"/>
      <c r="Q4" s="62" t="str">
        <f>IF(OR(AND(O3="F",O5="F"),AND(O3="A",O5="A")),M3,IF(OR(O3="F",O3="A"),M5,IF(OR(O5="F",O5="A"),M3,IF(O3=O5,"",(IF(O3&gt;O5,M3,M5))))))</f>
        <v>JACOBERGER FABIEN</v>
      </c>
      <c r="R4" s="63" t="str">
        <f>IF(OR(AND(O3="F",O5="F"),AND(O3="A",O5="A")),N3,IF(OR(O3="F",O3="A"),N5,IF(OR(O5="F",O5="A"),N3,IF(O3=O5,"",(IF(O3&gt;O5,N3,N5))))))</f>
        <v>(1)</v>
      </c>
      <c r="S4" s="102"/>
      <c r="T4" s="103"/>
      <c r="U4" s="84"/>
      <c r="V4" s="84"/>
      <c r="W4" s="85"/>
      <c r="Y4" s="78">
        <v>1</v>
      </c>
      <c r="Z4" s="104" t="str">
        <f>IF(U6="","",IF(U6=Q4,Q4,Q8))</f>
        <v/>
      </c>
      <c r="AB4" s="105" t="str">
        <f>M3</f>
        <v>JACOBERGER FABIEN</v>
      </c>
      <c r="AC4" s="106" t="str">
        <f>IF(AB4=M3,IF(O5="F","",O3),0)</f>
        <v/>
      </c>
      <c r="AD4" s="106" t="str">
        <f>IF(AB4=M3,IF(O3="F","",O5),0)</f>
        <v>F</v>
      </c>
      <c r="AE4" s="107">
        <f>IF(AB4=Q4,IF(S8="F","",S4),0)</f>
        <v>0</v>
      </c>
      <c r="AF4" s="107">
        <f>IF(AB4=Q4,IF(S4="F","",S8),0)</f>
        <v>0</v>
      </c>
      <c r="AG4" s="106">
        <f>IF(AB4=J4,IF(I8="F","",I4),0)</f>
        <v>0</v>
      </c>
      <c r="AH4" s="106">
        <f>IF(AB4=J4,IF(I4="F","",I8),0)</f>
        <v>0</v>
      </c>
      <c r="AI4" s="107">
        <f>IF(AB4=F6,IF(E10="F","",E6),0)</f>
        <v>0</v>
      </c>
      <c r="AJ4" s="107">
        <f>IF(AB4=F6,IF(E6="F","",E10),0)</f>
        <v>0</v>
      </c>
      <c r="AK4" s="106">
        <f>IF(AB4=F20,IF(E16="F","",E20),0)</f>
        <v>0</v>
      </c>
      <c r="AL4" s="106">
        <f>IF(AB4=F20,IF(E20="F","",E16),0)</f>
        <v>0</v>
      </c>
      <c r="AM4" s="108">
        <f t="shared" ref="AM4:AN7" si="0">SUM(AC4,AE4,AG4,AI4,AK4)</f>
        <v>0</v>
      </c>
      <c r="AN4" s="108">
        <f t="shared" si="0"/>
        <v>0</v>
      </c>
      <c r="AO4" s="104">
        <f>AM4-AN4</f>
        <v>0</v>
      </c>
      <c r="AQ4" s="92"/>
      <c r="AR4" s="109" t="str">
        <f>Z4</f>
        <v/>
      </c>
      <c r="AS4" s="110" t="str">
        <f>IF(AR4="","",(VLOOKUP(AR4,AB4:AO17,14,FALSE)))</f>
        <v/>
      </c>
      <c r="AT4" s="95"/>
    </row>
    <row r="5" spans="1:46" ht="30" customHeight="1">
      <c r="A5" s="80"/>
      <c r="B5" s="84"/>
      <c r="C5" s="84"/>
      <c r="D5" s="84"/>
      <c r="E5" s="81"/>
      <c r="F5" s="86"/>
      <c r="G5" s="82" t="s">
        <v>31</v>
      </c>
      <c r="H5" s="82"/>
      <c r="I5" s="111"/>
      <c r="J5" s="82"/>
      <c r="K5" s="82"/>
      <c r="L5" s="87">
        <v>16</v>
      </c>
      <c r="M5" s="62" t="str">
        <f>IF(IF(ISNA(VLOOKUP(L5,Inscrits!$A$2:$C$33,2,FALSE)),"",VLOOKUP(L5,Inscrits!$A$2:$C$33,2,FALSE))=0,"",IF(ISNA(VLOOKUP(L5,Inscrits!$A$2:$C$33,2,FALSE)),"",VLOOKUP(L5,Inscrits!$A$2:$C$33,2,FALSE)))</f>
        <v>Blanc 5</v>
      </c>
      <c r="N5" s="63" t="str">
        <f>IF(IF(ISNA(VLOOKUP(L5,Inscrits!$A$2:$C$33,3,FALSE)),"","("&amp;(VLOOKUP(L5,Inscrits!$A$2:$C$33,3,FALSE))&amp;")")="()","",IF(ISNA(VLOOKUP(L5,Inscrits!$A$2:$C$33,3,FALSE)),"","("&amp;(VLOOKUP(L5,Inscrits!$A$2:$C$33,3,FALSE))&amp;")"))</f>
        <v/>
      </c>
      <c r="O5" s="88" t="s">
        <v>50</v>
      </c>
      <c r="P5" s="89"/>
      <c r="Q5" s="82"/>
      <c r="R5" s="82"/>
      <c r="S5" s="81"/>
      <c r="T5" s="112"/>
      <c r="U5" s="113" t="s">
        <v>8</v>
      </c>
      <c r="V5" s="84"/>
      <c r="W5" s="85"/>
      <c r="Y5" s="78">
        <v>3</v>
      </c>
      <c r="Z5" s="104" t="str">
        <f>IF(B8="","",IF(B8=F6,F6,F10))</f>
        <v/>
      </c>
      <c r="AB5" s="105" t="str">
        <f>M5</f>
        <v>Blanc 5</v>
      </c>
      <c r="AC5" s="106" t="str">
        <f>IF(AB5=M5,IF(O3="F","",O5),0)</f>
        <v>F</v>
      </c>
      <c r="AD5" s="106" t="str">
        <f>IF(AB5=M5,IF(O5="F","",O3),0)</f>
        <v/>
      </c>
      <c r="AE5" s="107">
        <f>IF(AB5=Q4,IF(S8="F","",S4),0)</f>
        <v>0</v>
      </c>
      <c r="AF5" s="107">
        <f>IF(AB5=Q4,IF(S4="F","",S8),0)</f>
        <v>0</v>
      </c>
      <c r="AG5" s="106" t="str">
        <f>IF(AB5=J4,IF(I8="F","",I4),0)</f>
        <v>F</v>
      </c>
      <c r="AH5" s="106" t="str">
        <f>IF(AB5=J4,IF(I4="F","",I8),0)</f>
        <v/>
      </c>
      <c r="AI5" s="107">
        <f>IF(AB5=F6,IF(E10="F","",E6),0)</f>
        <v>0</v>
      </c>
      <c r="AJ5" s="107">
        <f>IF(AB5=F6,IF(E6="F","",E10),0)</f>
        <v>0</v>
      </c>
      <c r="AK5" s="106">
        <f>IF(AB5=F20,IF(E16="F","",E20),0)</f>
        <v>0</v>
      </c>
      <c r="AL5" s="106">
        <f>IF(AB5=F20,IF(E20="F","",E16),0)</f>
        <v>0</v>
      </c>
      <c r="AM5" s="108">
        <f t="shared" si="0"/>
        <v>0</v>
      </c>
      <c r="AN5" s="108">
        <f t="shared" si="0"/>
        <v>0</v>
      </c>
      <c r="AO5" s="104">
        <f>AM5-AN5</f>
        <v>0</v>
      </c>
      <c r="AQ5" s="92"/>
      <c r="AR5" s="114" t="str">
        <f>Z14</f>
        <v/>
      </c>
      <c r="AS5" s="115" t="str">
        <f>IF(AR5="","",(VLOOKUP(AR5,AB4:AO17,14,FALSE)))</f>
        <v/>
      </c>
      <c r="AT5" s="95"/>
    </row>
    <row r="6" spans="1:46" ht="30" customHeight="1">
      <c r="A6" s="80"/>
      <c r="B6" s="84"/>
      <c r="C6" s="84"/>
      <c r="D6" s="116"/>
      <c r="E6" s="97"/>
      <c r="F6" s="62" t="str">
        <f>IF(OR(I4="F",I4="A"),J8,IF(OR(I8="F",I8="A"),J4,IF(I4=I8,"",(IF(I4&gt;I8,J4,J8)))))</f>
        <v/>
      </c>
      <c r="G6" s="63" t="str">
        <f>IF(OR(I4="F",I4="A"),K8,IF(OR(I8="F",I8="A"),K4,IF(I4=I8,"",(IF(I4&gt;I8,K4,K8)))))</f>
        <v/>
      </c>
      <c r="H6" s="82"/>
      <c r="I6" s="111"/>
      <c r="J6" s="98" t="s">
        <v>104</v>
      </c>
      <c r="K6" s="99"/>
      <c r="L6" s="87"/>
      <c r="M6" s="82"/>
      <c r="N6" s="82"/>
      <c r="O6" s="81"/>
      <c r="P6" s="82"/>
      <c r="Q6" s="98" t="s">
        <v>102</v>
      </c>
      <c r="R6" s="99"/>
      <c r="S6" s="81"/>
      <c r="T6" s="117"/>
      <c r="U6" s="62" t="str">
        <f>IF(OR(S4="F",S4="A"),Q8,IF(OR(S8="F",S8="A"),Q4,IF(S4=S8,"",(IF(S4&gt;S8,Q4,Q8)))))</f>
        <v/>
      </c>
      <c r="V6" s="63" t="str">
        <f>IF(OR(S4="F",S4="A"),R8,IF(OR(S8="F",S8="A"),R4,IF(S4=S8,"",(IF(S4&gt;S8,R4,R8)))))</f>
        <v/>
      </c>
      <c r="W6" s="118" t="s">
        <v>57</v>
      </c>
      <c r="Y6" s="78">
        <v>5</v>
      </c>
      <c r="Z6" s="104" t="str">
        <f>IF(B8="","",IF(B8=F6,F10,F6))</f>
        <v/>
      </c>
      <c r="AB6" s="105" t="str">
        <f>M7</f>
        <v>VIGUIER FRANCK</v>
      </c>
      <c r="AC6" s="106">
        <f>IF(AB6=M7,IF(O9="F","",O7),0)</f>
        <v>0</v>
      </c>
      <c r="AD6" s="106">
        <f>IF(AB6=M7,IF(O7="F","",O9),0)</f>
        <v>0</v>
      </c>
      <c r="AE6" s="107">
        <f>IF(AB6=Q8,IF(S4="F","",S8),0)</f>
        <v>0</v>
      </c>
      <c r="AF6" s="107">
        <f>IF(AB6=Q8,IF(S8="F","",S4),0)</f>
        <v>0</v>
      </c>
      <c r="AG6" s="106">
        <f>IF(AB6=J8,IF(I4="F","",I8),0)</f>
        <v>0</v>
      </c>
      <c r="AH6" s="106">
        <f>IF(AB6=J8,IF(I8="F","",I4),0)</f>
        <v>0</v>
      </c>
      <c r="AI6" s="107">
        <f>IF(AB6=F6,IF(E10="F","",E6),0)</f>
        <v>0</v>
      </c>
      <c r="AJ6" s="107">
        <f>IF(AB6=F6,IF(E6="F","",E10),0)</f>
        <v>0</v>
      </c>
      <c r="AK6" s="106">
        <f>IF(AB6=F20,IF(E16="F","",E20),0)</f>
        <v>0</v>
      </c>
      <c r="AL6" s="106">
        <f>IF(AB6=F20,IF(E20="F","",E16),0)</f>
        <v>0</v>
      </c>
      <c r="AM6" s="108">
        <f t="shared" si="0"/>
        <v>0</v>
      </c>
      <c r="AN6" s="108">
        <f t="shared" si="0"/>
        <v>0</v>
      </c>
      <c r="AO6" s="104">
        <f>AM6-AN6</f>
        <v>0</v>
      </c>
      <c r="AQ6" s="92"/>
      <c r="AR6" s="114" t="str">
        <f>Z5</f>
        <v/>
      </c>
      <c r="AS6" s="115" t="str">
        <f>IF(AR6="","",(VLOOKUP(AR6,AB4:AO17,14,FALSE)))</f>
        <v/>
      </c>
      <c r="AT6" s="95"/>
    </row>
    <row r="7" spans="1:46" ht="30" customHeight="1">
      <c r="A7" s="80"/>
      <c r="B7" s="119"/>
      <c r="C7" s="84" t="s">
        <v>35</v>
      </c>
      <c r="D7" s="84"/>
      <c r="E7" s="111"/>
      <c r="F7" s="82"/>
      <c r="G7" s="82"/>
      <c r="H7" s="82"/>
      <c r="I7" s="111"/>
      <c r="J7" s="82"/>
      <c r="K7" s="82"/>
      <c r="L7" s="87">
        <v>9</v>
      </c>
      <c r="M7" s="62" t="str">
        <f>IF(IF(ISNA(VLOOKUP(L7,Inscrits!$A$2:$C$33,2,FALSE)),"",VLOOKUP(L7,Inscrits!$A$2:$C$33,2,FALSE))=0,"",IF(ISNA(VLOOKUP(L7,Inscrits!$A$2:$C$33,2,FALSE)),"",VLOOKUP(L7,Inscrits!$A$2:$C$33,2,FALSE)))</f>
        <v>VIGUIER FRANCK</v>
      </c>
      <c r="N7" s="63" t="str">
        <f>IF(IF(ISNA(VLOOKUP(L7,Inscrits!$A$2:$C$33,3,FALSE)),"","("&amp;(VLOOKUP(L7,Inscrits!$A$2:$C$33,3,FALSE))&amp;")")="()","",IF(ISNA(VLOOKUP(L7,Inscrits!$A$2:$C$33,3,FALSE)),"","("&amp;(VLOOKUP(L7,Inscrits!$A$2:$C$33,3,FALSE))&amp;")"))</f>
        <v>(10)</v>
      </c>
      <c r="O7" s="88"/>
      <c r="P7" s="89"/>
      <c r="Q7" s="82"/>
      <c r="R7" s="82"/>
      <c r="S7" s="81"/>
      <c r="T7" s="112"/>
      <c r="U7" s="84"/>
      <c r="V7" s="84"/>
      <c r="W7" s="85"/>
      <c r="Y7" s="78">
        <v>7</v>
      </c>
      <c r="Z7" s="104" t="str">
        <f>IF(F6="","",IF(F6=J4,J8,J4))</f>
        <v/>
      </c>
      <c r="AB7" s="105" t="str">
        <f>M9</f>
        <v>MEUNIER PHILIPPE</v>
      </c>
      <c r="AC7" s="106">
        <f>IF(AB7=M9,IF(O7="F","",O9),0)</f>
        <v>0</v>
      </c>
      <c r="AD7" s="106">
        <f>IF(AB7=M9,IF(O9="F","",O7),0)</f>
        <v>0</v>
      </c>
      <c r="AE7" s="107">
        <f>IF(AB7=Q8,IF(S4="F","",S8),0)</f>
        <v>0</v>
      </c>
      <c r="AF7" s="107">
        <f>IF(AB7=Q8,IF(S8="F","",S4),0)</f>
        <v>0</v>
      </c>
      <c r="AG7" s="106">
        <f>IF(AB7=J8,IF(I4="F","",I8),0)</f>
        <v>0</v>
      </c>
      <c r="AH7" s="106">
        <f>IF(AB7=J8,IF(I8="F","",I4),0)</f>
        <v>0</v>
      </c>
      <c r="AI7" s="107">
        <f>IF(AB7=F6,IF(E10="F","",E6),0)</f>
        <v>0</v>
      </c>
      <c r="AJ7" s="107">
        <f>IF(AB7=F6,IF(E6="F","",E10),0)</f>
        <v>0</v>
      </c>
      <c r="AK7" s="106">
        <f>IF(AB7=F20,IF(E16="F","",E20),0)</f>
        <v>0</v>
      </c>
      <c r="AL7" s="106">
        <f>IF(AB7=F20,IF(E20="F","",E16),0)</f>
        <v>0</v>
      </c>
      <c r="AM7" s="108">
        <f t="shared" si="0"/>
        <v>0</v>
      </c>
      <c r="AN7" s="108">
        <f t="shared" si="0"/>
        <v>0</v>
      </c>
      <c r="AO7" s="104">
        <f>AM7-AN7</f>
        <v>0</v>
      </c>
      <c r="AQ7" s="92"/>
      <c r="AR7" s="114" t="str">
        <f>Z15</f>
        <v/>
      </c>
      <c r="AS7" s="115" t="str">
        <f>IF(AR7="","",(VLOOKUP(AR7,AB4:AO17,14,FALSE)))</f>
        <v/>
      </c>
      <c r="AT7" s="95"/>
    </row>
    <row r="8" spans="1:46" ht="30" customHeight="1" thickBot="1">
      <c r="A8" s="120" t="s">
        <v>55</v>
      </c>
      <c r="B8" s="62" t="str">
        <f>IF(OR(E6="F",E6="A"),F10,IF(OR(E10="F",E10="A"),F6,IF(E6=E10,"",(IF(E6&gt;E10,F6,F10)))))</f>
        <v/>
      </c>
      <c r="C8" s="121" t="str">
        <f>IF(OR(E6="F",E6="A"),G10,IF(OR(E10="F",E10="A"),G6,IF(E6=E10,"",(IF(E6&gt;E10,G6,G10)))))</f>
        <v/>
      </c>
      <c r="D8" s="84"/>
      <c r="E8" s="111"/>
      <c r="F8" s="98" t="s">
        <v>106</v>
      </c>
      <c r="G8" s="99"/>
      <c r="H8" s="96"/>
      <c r="I8" s="97"/>
      <c r="J8" s="62" t="str">
        <f>IF(OR(AND(O7="F",O9="F"),AND(O7="A",O9="A")),M9,IF(OR(O7="F",O7="A"),M7,IF(OR(O9="F",O9="A"),M9,IF(O7=O9,"",(IF(O7&lt;O9,M7,M9))))))</f>
        <v/>
      </c>
      <c r="K8" s="63" t="str">
        <f>IF(OR(AND(O7="F",O9="F"),AND(O7="A",O9="A")),N9,IF(OR(O7="F",O7="A"),N7,IF(OR(O9="F",O9="A"),N9,IF(O7=O9,"",(IF(O7&lt;O9,N7,N9))))))</f>
        <v/>
      </c>
      <c r="L8" s="87"/>
      <c r="M8" s="98" t="s">
        <v>99</v>
      </c>
      <c r="N8" s="99"/>
      <c r="O8" s="100"/>
      <c r="P8" s="122"/>
      <c r="Q8" s="62" t="str">
        <f>IF(OR(AND(O7="F",O9="F"),AND(O7="A",O9="A")),M7,IF(OR(O7="F",O7="A"),M9,IF(OR(O9="F",O9="A"),M7,IF(O7=O9,"",(IF(O7&gt;O9,M7,M9))))))</f>
        <v/>
      </c>
      <c r="R8" s="63" t="str">
        <f>IF(OR(AND(O7="F",O9="F"),AND(O7="A",O9="A")),N7,IF(OR(O7="F",O7="A"),N9,IF(OR(O9="F",O9="A"),N7,IF(O7=O9,"",(IF(O7&gt;O9,N7,N9))))))</f>
        <v/>
      </c>
      <c r="S8" s="102"/>
      <c r="T8" s="103"/>
      <c r="U8" s="84"/>
      <c r="V8" s="84"/>
      <c r="W8" s="85"/>
      <c r="AQ8" s="123"/>
      <c r="AR8" s="124"/>
      <c r="AS8" s="124"/>
      <c r="AT8" s="125"/>
    </row>
    <row r="9" spans="1:46" ht="30" customHeight="1">
      <c r="A9" s="80"/>
      <c r="B9" s="84"/>
      <c r="C9" s="84"/>
      <c r="D9" s="84"/>
      <c r="E9" s="111"/>
      <c r="F9" s="82"/>
      <c r="G9" s="82"/>
      <c r="H9" s="82"/>
      <c r="I9" s="81"/>
      <c r="J9" s="86"/>
      <c r="K9" s="82" t="s">
        <v>9</v>
      </c>
      <c r="L9" s="87">
        <v>8</v>
      </c>
      <c r="M9" s="62" t="str">
        <f>IF(IF(ISNA(VLOOKUP(L9,Inscrits!$A$2:$C$33,2,FALSE)),"",VLOOKUP(L9,Inscrits!$A$2:$C$33,2,FALSE))=0,"",IF(ISNA(VLOOKUP(L9,Inscrits!$A$2:$C$33,2,FALSE)),"",VLOOKUP(L9,Inscrits!$A$2:$C$33,2,FALSE)))</f>
        <v>MEUNIER PHILIPPE</v>
      </c>
      <c r="N9" s="63" t="str">
        <f>IF(IF(ISNA(VLOOKUP(L9,Inscrits!$A$2:$C$33,3,FALSE)),"","("&amp;(VLOOKUP(L9,Inscrits!$A$2:$C$33,3,FALSE))&amp;")")="()","",IF(ISNA(VLOOKUP(L9,Inscrits!$A$2:$C$33,3,FALSE)),"","("&amp;(VLOOKUP(L9,Inscrits!$A$2:$C$33,3,FALSE))&amp;")"))</f>
        <v>(9)</v>
      </c>
      <c r="O9" s="88"/>
      <c r="P9" s="89"/>
      <c r="Q9" s="90" t="s">
        <v>10</v>
      </c>
      <c r="R9" s="82"/>
      <c r="S9" s="81"/>
      <c r="T9" s="84"/>
      <c r="U9" s="84"/>
      <c r="V9" s="84"/>
      <c r="W9" s="85"/>
    </row>
    <row r="10" spans="1:46" ht="30" customHeight="1">
      <c r="A10" s="80"/>
      <c r="B10" s="84"/>
      <c r="C10" s="84"/>
      <c r="D10" s="116"/>
      <c r="E10" s="97"/>
      <c r="F10" s="62" t="str">
        <f>IF(OR(S14="F",S14="A"),Q14,IF(OR(S18="F",S18="A"),Q18,IF(S14=S18,"",(IF(S14&lt;S18,Q14,Q18)))))</f>
        <v/>
      </c>
      <c r="G10" s="63" t="str">
        <f>IF(OR(S14="F",S14="A"),R14,IF(OR(S18="F",S18="A"),R18,IF(S14=S18,"",(IF(S14&lt;S18,R14,R18)))))</f>
        <v/>
      </c>
      <c r="H10" s="82"/>
      <c r="I10" s="81"/>
      <c r="J10" s="82"/>
      <c r="K10" s="82"/>
      <c r="L10" s="87"/>
      <c r="M10" s="82"/>
      <c r="N10" s="82"/>
      <c r="O10" s="81"/>
      <c r="P10" s="82"/>
      <c r="Q10" s="82"/>
      <c r="R10" s="82"/>
      <c r="S10" s="81"/>
      <c r="T10" s="84"/>
      <c r="W10" s="85"/>
    </row>
    <row r="11" spans="1:46" ht="30" customHeight="1" thickBot="1">
      <c r="A11" s="80"/>
      <c r="B11" s="84"/>
      <c r="C11" s="84"/>
      <c r="D11" s="84"/>
      <c r="E11" s="81"/>
      <c r="F11" s="86"/>
      <c r="G11" s="82" t="s">
        <v>33</v>
      </c>
      <c r="H11" s="82"/>
      <c r="I11" s="81"/>
      <c r="J11" s="82"/>
      <c r="K11" s="82"/>
      <c r="L11" s="87"/>
      <c r="M11" s="82"/>
      <c r="N11" s="82"/>
      <c r="O11" s="81"/>
      <c r="P11" s="82"/>
      <c r="Q11" s="82"/>
      <c r="R11" s="82"/>
      <c r="S11" s="81"/>
      <c r="T11" s="84"/>
      <c r="U11" s="214" t="s">
        <v>37</v>
      </c>
      <c r="V11" s="215"/>
      <c r="W11" s="85"/>
    </row>
    <row r="12" spans="1:46" ht="30" customHeight="1">
      <c r="A12" s="80"/>
      <c r="E12" s="81"/>
      <c r="F12" s="82"/>
      <c r="G12" s="82"/>
      <c r="H12" s="82"/>
      <c r="I12" s="81"/>
      <c r="J12" s="82"/>
      <c r="K12" s="82"/>
      <c r="L12" s="87"/>
      <c r="M12" s="82"/>
      <c r="N12" s="82"/>
      <c r="O12" s="81"/>
      <c r="P12" s="82"/>
      <c r="Q12" s="82"/>
      <c r="R12" s="82"/>
      <c r="S12" s="81"/>
      <c r="T12" s="84"/>
      <c r="U12" s="84"/>
      <c r="V12" s="84"/>
      <c r="W12" s="85"/>
      <c r="AQ12" s="217" t="s">
        <v>38</v>
      </c>
      <c r="AR12" s="218"/>
      <c r="AS12" s="218"/>
      <c r="AT12" s="219"/>
    </row>
    <row r="13" spans="1:46" ht="30" customHeight="1" thickBot="1">
      <c r="A13" s="80"/>
      <c r="B13" s="214" t="s">
        <v>37</v>
      </c>
      <c r="C13" s="215"/>
      <c r="E13" s="81"/>
      <c r="F13" s="82"/>
      <c r="G13" s="82"/>
      <c r="H13" s="82"/>
      <c r="I13" s="81"/>
      <c r="J13" s="86"/>
      <c r="K13" s="86" t="s">
        <v>11</v>
      </c>
      <c r="L13" s="87">
        <v>5</v>
      </c>
      <c r="M13" s="62" t="str">
        <f>IF(IF(ISNA(VLOOKUP(L13,Inscrits!$A$2:$C$33,2,FALSE)),"",VLOOKUP(L13,Inscrits!$A$2:$C$33,2,FALSE))=0,"",IF(ISNA(VLOOKUP(L13,Inscrits!$A$2:$C$33,2,FALSE)),"",VLOOKUP(L13,Inscrits!$A$2:$C$33,2,FALSE)))</f>
        <v>VACOSSIN NICOLAS</v>
      </c>
      <c r="N13" s="63" t="str">
        <f>IF(IF(ISNA(VLOOKUP(L13,Inscrits!$A$2:$C$33,3,FALSE)),"","("&amp;(VLOOKUP(L13,Inscrits!$A$2:$C$33,3,FALSE))&amp;")")="()","",IF(ISNA(VLOOKUP(L13,Inscrits!$A$2:$C$33,3,FALSE)),"","("&amp;(VLOOKUP(L13,Inscrits!$A$2:$C$33,3,FALSE))&amp;")"))</f>
        <v>(6)</v>
      </c>
      <c r="O13" s="88"/>
      <c r="P13" s="89"/>
      <c r="Q13" s="90" t="s">
        <v>7</v>
      </c>
      <c r="R13" s="82"/>
      <c r="S13" s="81"/>
      <c r="T13" s="84"/>
      <c r="U13" s="84"/>
      <c r="V13" s="84"/>
      <c r="W13" s="85"/>
      <c r="AC13" s="91" t="s">
        <v>2</v>
      </c>
      <c r="AD13" s="91" t="s">
        <v>3</v>
      </c>
      <c r="AE13" s="91" t="s">
        <v>2</v>
      </c>
      <c r="AF13" s="91" t="s">
        <v>3</v>
      </c>
      <c r="AG13" s="91" t="s">
        <v>2</v>
      </c>
      <c r="AH13" s="91" t="s">
        <v>3</v>
      </c>
      <c r="AI13" s="91" t="s">
        <v>2</v>
      </c>
      <c r="AJ13" s="91" t="s">
        <v>3</v>
      </c>
      <c r="AK13" s="91" t="s">
        <v>2</v>
      </c>
      <c r="AL13" s="91" t="s">
        <v>3</v>
      </c>
      <c r="AM13" s="91" t="s">
        <v>2</v>
      </c>
      <c r="AN13" s="91" t="s">
        <v>3</v>
      </c>
      <c r="AO13" s="91" t="s">
        <v>4</v>
      </c>
      <c r="AQ13" s="126"/>
      <c r="AR13" s="127" t="s">
        <v>5</v>
      </c>
      <c r="AS13" s="128" t="s">
        <v>4</v>
      </c>
      <c r="AT13" s="129"/>
    </row>
    <row r="14" spans="1:46" ht="30" customHeight="1" thickTop="1">
      <c r="A14" s="80"/>
      <c r="E14" s="81"/>
      <c r="F14" s="82"/>
      <c r="G14" s="82"/>
      <c r="H14" s="96"/>
      <c r="I14" s="97" t="s">
        <v>50</v>
      </c>
      <c r="J14" s="62" t="str">
        <f>IF(OR(AND(O13="F",O15="F"),AND(O13="A",O15="A")),M15,IF(OR(O13="F",O13="A"),M13,IF(OR(O15="F",O15="A"),M15,IF(O13=O15,"",(IF(O13&lt;O15,M13,M15))))))</f>
        <v>Blanc 1</v>
      </c>
      <c r="K14" s="63" t="str">
        <f>IF(OR(AND(O13="F",O15="F"),AND(O13="A",O15="A")),N15,IF(OR(O13="F",O13="A"),N13,IF(OR(O15="F",O15="A"),N15,IF(O13=O15,"",(IF(O13&lt;O15,N13,N15))))))</f>
        <v/>
      </c>
      <c r="L14" s="87"/>
      <c r="M14" s="98" t="s">
        <v>100</v>
      </c>
      <c r="N14" s="99"/>
      <c r="O14" s="100"/>
      <c r="P14" s="101"/>
      <c r="Q14" s="62" t="str">
        <f>IF(OR(AND(O13="F",O15="F"),AND(O13="A",O15="A")),M13,IF(OR(O13="F",O13="A"),M15,IF(OR(O15="F",O15="A"),M13,IF(O13=O15,"",(IF(O13&gt;O15,M13,M15))))))</f>
        <v>VACOSSIN NICOLAS</v>
      </c>
      <c r="R14" s="63" t="str">
        <f>IF(OR(AND(O13="F",O15="F"),AND(O13="A",O15="A")),N13,IF(OR(O13="F",O13="A"),N15,IF(OR(O15="F",O15="A"),N13,IF(O13=O15,"",(IF(O13&gt;O15,N13,N15))))))</f>
        <v>(6)</v>
      </c>
      <c r="S14" s="102"/>
      <c r="T14" s="103"/>
      <c r="U14" s="84"/>
      <c r="V14" s="84"/>
      <c r="W14" s="85"/>
      <c r="Y14" s="78">
        <v>2</v>
      </c>
      <c r="Z14" s="104" t="str">
        <f>IF(U16="","",IF(U16=Q14,Q14,Q18))</f>
        <v/>
      </c>
      <c r="AB14" s="105" t="str">
        <f>M13</f>
        <v>VACOSSIN NICOLAS</v>
      </c>
      <c r="AC14" s="106" t="str">
        <f>IF(AB14=M13,IF(O15="F","",O13),0)</f>
        <v/>
      </c>
      <c r="AD14" s="106" t="str">
        <f>IF(AB14=M13,IF(O13="F","",O15),0)</f>
        <v>F</v>
      </c>
      <c r="AE14" s="107">
        <f>IF(AB14=Q14,IF(S18="F","",S14),0)</f>
        <v>0</v>
      </c>
      <c r="AF14" s="107">
        <f>IF(AB14=Q14,IF(S14="F","",S18),0)</f>
        <v>0</v>
      </c>
      <c r="AG14" s="106">
        <f>IF(AB14=J14,IF(I18="F","",I14),0)</f>
        <v>0</v>
      </c>
      <c r="AH14" s="106">
        <f>IF(AB14=J14,IF(I14="F","",I18),0)</f>
        <v>0</v>
      </c>
      <c r="AI14" s="107">
        <f>IF(AB14=F16,IF(E20="F","",E16),0)</f>
        <v>0</v>
      </c>
      <c r="AJ14" s="107">
        <f>IF(AB14=F16,IF(E16="F","",E20),0)</f>
        <v>0</v>
      </c>
      <c r="AK14" s="106">
        <f>IF(AB14=F10,IF(E6="F","",E10),0)</f>
        <v>0</v>
      </c>
      <c r="AL14" s="106">
        <f>IF(AB14=F10,IF(E10="F","",E6),0)</f>
        <v>0</v>
      </c>
      <c r="AM14" s="108">
        <f t="shared" ref="AM14:AN17" si="1">SUM(AC14,AE14,AG14,AI14,AK14)</f>
        <v>0</v>
      </c>
      <c r="AN14" s="108">
        <f t="shared" si="1"/>
        <v>0</v>
      </c>
      <c r="AO14" s="104">
        <f>AM14-AN14</f>
        <v>0</v>
      </c>
      <c r="AQ14" s="126"/>
      <c r="AR14" s="109" t="str">
        <f>Z6</f>
        <v/>
      </c>
      <c r="AS14" s="110" t="str">
        <f>IF(AR14="","",(VLOOKUP(AR14,AB4:AO17,14,FALSE)))</f>
        <v/>
      </c>
      <c r="AT14" s="129"/>
    </row>
    <row r="15" spans="1:46" ht="30" customHeight="1">
      <c r="A15" s="80"/>
      <c r="B15" s="84"/>
      <c r="C15" s="84"/>
      <c r="D15" s="84"/>
      <c r="E15" s="81"/>
      <c r="F15" s="86"/>
      <c r="G15" s="82" t="s">
        <v>32</v>
      </c>
      <c r="H15" s="82"/>
      <c r="I15" s="111"/>
      <c r="J15" s="82"/>
      <c r="K15" s="82"/>
      <c r="L15" s="87">
        <v>12</v>
      </c>
      <c r="M15" s="62" t="str">
        <f>IF(IF(ISNA(VLOOKUP(L15,Inscrits!$A$2:$C$33,2,FALSE)),"",VLOOKUP(L15,Inscrits!$A$2:$C$33,2,FALSE))=0,"",IF(ISNA(VLOOKUP(L15,Inscrits!$A$2:$C$33,2,FALSE)),"",VLOOKUP(L15,Inscrits!$A$2:$C$33,2,FALSE)))</f>
        <v>Blanc 1</v>
      </c>
      <c r="N15" s="63" t="str">
        <f>IF(IF(ISNA(VLOOKUP(L15,Inscrits!$A$2:$C$33,3,FALSE)),"","("&amp;(VLOOKUP(L15,Inscrits!$A$2:$C$33,3,FALSE))&amp;")")="()","",IF(ISNA(VLOOKUP(L15,Inscrits!$A$2:$C$33,3,FALSE)),"","("&amp;(VLOOKUP(L15,Inscrits!$A$2:$C$33,3,FALSE))&amp;")"))</f>
        <v/>
      </c>
      <c r="O15" s="88" t="s">
        <v>50</v>
      </c>
      <c r="P15" s="89"/>
      <c r="Q15" s="82"/>
      <c r="R15" s="82"/>
      <c r="S15" s="81"/>
      <c r="T15" s="112"/>
      <c r="U15" s="113" t="s">
        <v>30</v>
      </c>
      <c r="V15" s="84"/>
      <c r="W15" s="85"/>
      <c r="Y15" s="78">
        <v>4</v>
      </c>
      <c r="Z15" s="104" t="str">
        <f>IF(B18="","",IF(B18=F16,F16,F20))</f>
        <v/>
      </c>
      <c r="AB15" s="105" t="str">
        <f>M15</f>
        <v>Blanc 1</v>
      </c>
      <c r="AC15" s="106" t="str">
        <f>IF(AB15=M15,IF(O13="F","",O15),0)</f>
        <v>F</v>
      </c>
      <c r="AD15" s="106" t="str">
        <f>IF(AB15=M15,IF(O15="F","",O13),0)</f>
        <v/>
      </c>
      <c r="AE15" s="107">
        <f>IF(AB15=Q14,IF(S18="F","",S14),0)</f>
        <v>0</v>
      </c>
      <c r="AF15" s="107">
        <f>IF(AB15=Q14,IF(S14="F","",S18),0)</f>
        <v>0</v>
      </c>
      <c r="AG15" s="106" t="str">
        <f>IF(AB15=J14,IF(I18="F","",I14),0)</f>
        <v>F</v>
      </c>
      <c r="AH15" s="106" t="str">
        <f>IF(AB15=J14,IF(I14="F","",I18),0)</f>
        <v/>
      </c>
      <c r="AI15" s="107">
        <f>IF(AB15=F16,IF(E20="F","",E16),0)</f>
        <v>0</v>
      </c>
      <c r="AJ15" s="107">
        <f>IF(AB15=F16,IF(E16="F","",E20),0)</f>
        <v>0</v>
      </c>
      <c r="AK15" s="106">
        <f>IF(AB15=F10,IF(E6="F","",E10),0)</f>
        <v>0</v>
      </c>
      <c r="AL15" s="106">
        <f>IF(AB15=F10,IF(E10="F","",E6),0)</f>
        <v>0</v>
      </c>
      <c r="AM15" s="108">
        <f t="shared" si="1"/>
        <v>0</v>
      </c>
      <c r="AN15" s="108">
        <f t="shared" si="1"/>
        <v>0</v>
      </c>
      <c r="AO15" s="104">
        <f>AM15-AN15</f>
        <v>0</v>
      </c>
      <c r="AQ15" s="126"/>
      <c r="AR15" s="114" t="str">
        <f>Z16</f>
        <v/>
      </c>
      <c r="AS15" s="115" t="str">
        <f>IF(AR15="","",(VLOOKUP(AR15,AB4:AO17,14,FALSE)))</f>
        <v/>
      </c>
      <c r="AT15" s="129"/>
    </row>
    <row r="16" spans="1:46" ht="30" customHeight="1">
      <c r="A16" s="80"/>
      <c r="B16" s="84"/>
      <c r="C16" s="84"/>
      <c r="D16" s="116"/>
      <c r="E16" s="97" t="s">
        <v>50</v>
      </c>
      <c r="F16" s="62" t="str">
        <f>IF(OR(I14="F",I14="A"),J18,IF(OR(I18="F",I18="A"),J14,IF(I14=I18,"",(IF(I14&gt;I18,J14,J18)))))</f>
        <v>Blanc 2</v>
      </c>
      <c r="G16" s="63" t="str">
        <f>IF(OR(I14="F",I14="A"),K18,IF(OR(I18="F",I18="A"),K14,IF(I14=I18,"",(IF(I14&gt;I18,K14,K18)))))</f>
        <v/>
      </c>
      <c r="H16" s="82"/>
      <c r="I16" s="111"/>
      <c r="J16" s="98" t="s">
        <v>105</v>
      </c>
      <c r="K16" s="99"/>
      <c r="L16" s="87"/>
      <c r="M16" s="82"/>
      <c r="N16" s="82"/>
      <c r="O16" s="81"/>
      <c r="P16" s="82"/>
      <c r="Q16" s="98" t="s">
        <v>103</v>
      </c>
      <c r="R16" s="99"/>
      <c r="S16" s="81"/>
      <c r="T16" s="117"/>
      <c r="U16" s="62" t="str">
        <f>IF(OR(S14="F",S14="A"),Q18,IF(OR(S18="F",S18="A"),Q14,IF(S14=S18,"",(IF(S14&gt;S18,Q14,Q18)))))</f>
        <v/>
      </c>
      <c r="V16" s="63" t="str">
        <f>IF(OR(S14="F",S14="A"),R18,IF(OR(S18="F",S18="A"),R14,IF(S14=S18,"",(IF(S14&gt;S18,R14,R18)))))</f>
        <v/>
      </c>
      <c r="W16" s="118" t="s">
        <v>58</v>
      </c>
      <c r="Y16" s="78">
        <v>6</v>
      </c>
      <c r="Z16" s="104" t="str">
        <f>IF(B18="","",IF(B18=F16,F20,F16))</f>
        <v/>
      </c>
      <c r="AB16" s="105" t="str">
        <f>M17</f>
        <v>Blanc 2</v>
      </c>
      <c r="AC16" s="106" t="str">
        <f>IF(AB16=M17,IF(O19="F","",O17),0)</f>
        <v>F</v>
      </c>
      <c r="AD16" s="106" t="str">
        <f>IF(AB16=M17,IF(O17="F","",O19),0)</f>
        <v/>
      </c>
      <c r="AE16" s="107">
        <f>IF(AB16=Q18,IF(S14="F","",S18),0)</f>
        <v>0</v>
      </c>
      <c r="AF16" s="107">
        <f>IF(AB16=Q18,IF(S18="F","",S14),0)</f>
        <v>0</v>
      </c>
      <c r="AG16" s="106" t="str">
        <f>IF(AB16=J18,IF(I14="F","",I18),0)</f>
        <v/>
      </c>
      <c r="AH16" s="106" t="str">
        <f>IF(AB16=J18,IF(I18="F","",I14),0)</f>
        <v>F</v>
      </c>
      <c r="AI16" s="107" t="str">
        <f>IF(AB16=F16,IF(E20="F","",E16),0)</f>
        <v>F</v>
      </c>
      <c r="AJ16" s="107" t="str">
        <f>IF(AB16=F16,IF(E16="F","",E20),0)</f>
        <v/>
      </c>
      <c r="AK16" s="106">
        <f>IF(AB16=F10,IF(E6="F","",E10),0)</f>
        <v>0</v>
      </c>
      <c r="AL16" s="106">
        <f>IF(AB16=F10,IF(E10="F","",E6),0)</f>
        <v>0</v>
      </c>
      <c r="AM16" s="108">
        <f t="shared" si="1"/>
        <v>0</v>
      </c>
      <c r="AN16" s="108">
        <f t="shared" si="1"/>
        <v>0</v>
      </c>
      <c r="AO16" s="104">
        <f>AM16-AN16</f>
        <v>0</v>
      </c>
      <c r="AQ16" s="126"/>
      <c r="AR16" s="114" t="str">
        <f>Z7</f>
        <v/>
      </c>
      <c r="AS16" s="115" t="str">
        <f>IF(AR16="","",(VLOOKUP(AR16,AB4:AO17,14,FALSE)))</f>
        <v/>
      </c>
      <c r="AT16" s="129"/>
    </row>
    <row r="17" spans="1:46" ht="30" customHeight="1">
      <c r="A17" s="80"/>
      <c r="B17" s="119"/>
      <c r="C17" s="84" t="s">
        <v>36</v>
      </c>
      <c r="D17" s="84"/>
      <c r="E17" s="111"/>
      <c r="F17" s="82"/>
      <c r="G17" s="82"/>
      <c r="H17" s="82"/>
      <c r="I17" s="111"/>
      <c r="J17" s="82"/>
      <c r="K17" s="82"/>
      <c r="L17" s="87">
        <v>13</v>
      </c>
      <c r="M17" s="62" t="str">
        <f>IF(IF(ISNA(VLOOKUP(L17,Inscrits!$A$2:$C$33,2,FALSE)),"",VLOOKUP(L17,Inscrits!$A$2:$C$33,2,FALSE))=0,"",IF(ISNA(VLOOKUP(L17,Inscrits!$A$2:$C$33,2,FALSE)),"",VLOOKUP(L17,Inscrits!$A$2:$C$33,2,FALSE)))</f>
        <v>Blanc 2</v>
      </c>
      <c r="N17" s="63" t="str">
        <f>IF(IF(ISNA(VLOOKUP(L17,Inscrits!$A$2:$C$33,3,FALSE)),"","("&amp;(VLOOKUP(L17,Inscrits!$A$2:$C$33,3,FALSE))&amp;")")="()","",IF(ISNA(VLOOKUP(L17,Inscrits!$A$2:$C$33,3,FALSE)),"","("&amp;(VLOOKUP(L17,Inscrits!$A$2:$C$33,3,FALSE))&amp;")"))</f>
        <v/>
      </c>
      <c r="O17" s="88" t="s">
        <v>50</v>
      </c>
      <c r="P17" s="89"/>
      <c r="Q17" s="82"/>
      <c r="R17" s="82"/>
      <c r="S17" s="81"/>
      <c r="T17" s="112"/>
      <c r="U17" s="84"/>
      <c r="V17" s="84"/>
      <c r="W17" s="85"/>
      <c r="Y17" s="78">
        <v>8</v>
      </c>
      <c r="Z17" s="104" t="str">
        <f>IF(F16="","",IF(F16=J14,J18,J14))</f>
        <v>Blanc 1</v>
      </c>
      <c r="AB17" s="105" t="str">
        <f>M19</f>
        <v>MOREIRA ALBERTO</v>
      </c>
      <c r="AC17" s="106" t="str">
        <f>IF(AB17=M19,IF(O17="F","",O19),0)</f>
        <v/>
      </c>
      <c r="AD17" s="106" t="str">
        <f>IF(AB17=M19,IF(O19="F","",O17),0)</f>
        <v>F</v>
      </c>
      <c r="AE17" s="107">
        <f>IF(AB17=Q18,IF(S14="F","",S18),0)</f>
        <v>0</v>
      </c>
      <c r="AF17" s="107">
        <f>IF(AB17=Q18,IF(S18="F","",S14),0)</f>
        <v>0</v>
      </c>
      <c r="AG17" s="106">
        <f>IF(AB17=J18,IF(I14="F","",I18),0)</f>
        <v>0</v>
      </c>
      <c r="AH17" s="106">
        <f>IF(AB17=J18,IF(I18="F","",I14),0)</f>
        <v>0</v>
      </c>
      <c r="AI17" s="107">
        <f>IF(AB17=F16,IF(E20="F","",E16),0)</f>
        <v>0</v>
      </c>
      <c r="AJ17" s="107">
        <f>IF(AB17=F16,IF(E16="F","",E20),0)</f>
        <v>0</v>
      </c>
      <c r="AK17" s="106">
        <f>IF(AB17=F10,IF(E6="F","",E10),0)</f>
        <v>0</v>
      </c>
      <c r="AL17" s="106">
        <f>IF(AB17=F10,IF(E10="F","",E6),0)</f>
        <v>0</v>
      </c>
      <c r="AM17" s="108">
        <f t="shared" si="1"/>
        <v>0</v>
      </c>
      <c r="AN17" s="108">
        <f>SUM(AD17,AF17,AH17,AJ17,AL17)</f>
        <v>0</v>
      </c>
      <c r="AO17" s="104">
        <f>AM17-AN17</f>
        <v>0</v>
      </c>
      <c r="AQ17" s="126"/>
      <c r="AR17" s="114" t="str">
        <f>Z17</f>
        <v>Blanc 1</v>
      </c>
      <c r="AS17" s="115">
        <f>IF(AR17="","",(VLOOKUP(AR17,AB4:AO17,14,FALSE)))</f>
        <v>0</v>
      </c>
      <c r="AT17" s="129"/>
    </row>
    <row r="18" spans="1:46" ht="30" customHeight="1" thickBot="1">
      <c r="A18" s="120" t="s">
        <v>56</v>
      </c>
      <c r="B18" s="62" t="str">
        <f>IF(OR(E16="F",E16="A"),F20,IF(OR(E20="F",E20="A"),F16,IF(E16=E20,"",(IF(E16&gt;E20,F16,F20)))))</f>
        <v/>
      </c>
      <c r="C18" s="121" t="str">
        <f>IF(OR(E16="F",E16="A"),G20,IF(OR(E20="F",E20="A"),G16,IF(E16=E20,"",(IF(E16&gt;E20,G16,G20)))))</f>
        <v/>
      </c>
      <c r="D18" s="84"/>
      <c r="E18" s="111"/>
      <c r="F18" s="98" t="s">
        <v>107</v>
      </c>
      <c r="G18" s="99"/>
      <c r="H18" s="96"/>
      <c r="I18" s="97"/>
      <c r="J18" s="62" t="str">
        <f>IF(OR(AND(O17="F",O19="F"),AND(O17="A",O19="A")),M19,IF(OR(O17="F",O17="A"),M17,IF(OR(O19="F",O19="A"),M19,IF(O17=O19,"",(IF(O17&lt;O19,M17,M19))))))</f>
        <v>Blanc 2</v>
      </c>
      <c r="K18" s="63" t="str">
        <f>IF(OR(AND(O17="F",O19="F"),AND(O17="A",O19="A")),N19,IF(OR(O17="F",O17="A"),N17,IF(OR(O19="F",O19="A"),N19,IF(O17=O19,"",(IF(O17&lt;O19,N17,N19))))))</f>
        <v/>
      </c>
      <c r="L18" s="87"/>
      <c r="M18" s="98" t="s">
        <v>101</v>
      </c>
      <c r="N18" s="99"/>
      <c r="O18" s="100"/>
      <c r="P18" s="122"/>
      <c r="Q18" s="62" t="str">
        <f>IF(OR(AND(O17="F",O19="F"),AND(O17="A",O19="A")),M17,IF(OR(O17="F",O17="A"),M19,IF(OR(O19="F",O19="A"),M17,IF(O17=O19,"",(IF(O17&gt;O19,M17,M19))))))</f>
        <v>MOREIRA ALBERTO</v>
      </c>
      <c r="R18" s="63" t="str">
        <f>IF(OR(AND(O17="F",O19="F"),AND(O17="A",O19="A")),N17,IF(OR(O17="F",O17="A"),N19,IF(OR(O19="F",O19="A"),N17,IF(O17=O19,"",(IF(O17&gt;O19,N17,N19))))))</f>
        <v>(4)</v>
      </c>
      <c r="S18" s="102"/>
      <c r="T18" s="103"/>
      <c r="U18" s="84"/>
      <c r="V18" s="84"/>
      <c r="W18" s="85"/>
      <c r="AQ18" s="130"/>
      <c r="AR18" s="131"/>
      <c r="AS18" s="131"/>
      <c r="AT18" s="132"/>
    </row>
    <row r="19" spans="1:46" ht="30" customHeight="1">
      <c r="A19" s="80"/>
      <c r="B19" s="84"/>
      <c r="C19" s="84"/>
      <c r="D19" s="84"/>
      <c r="E19" s="111"/>
      <c r="F19" s="82"/>
      <c r="G19" s="82"/>
      <c r="H19" s="82"/>
      <c r="I19" s="81"/>
      <c r="J19" s="86"/>
      <c r="K19" s="82" t="s">
        <v>29</v>
      </c>
      <c r="L19" s="87">
        <v>4</v>
      </c>
      <c r="M19" s="62" t="str">
        <f>IF(IF(ISNA(VLOOKUP(L19,Inscrits!$A$2:$C$33,2,FALSE)),"",VLOOKUP(L19,Inscrits!$A$2:$C$33,2,FALSE))=0,"",IF(ISNA(VLOOKUP(L19,Inscrits!$A$2:$C$33,2,FALSE)),"",VLOOKUP(L19,Inscrits!$A$2:$C$33,2,FALSE)))</f>
        <v>MOREIRA ALBERTO</v>
      </c>
      <c r="N19" s="63" t="str">
        <f>IF(IF(ISNA(VLOOKUP(L19,Inscrits!$A$2:$C$33,3,FALSE)),"","("&amp;(VLOOKUP(L19,Inscrits!$A$2:$C$33,3,FALSE))&amp;")")="()","",IF(ISNA(VLOOKUP(L19,Inscrits!$A$2:$C$33,3,FALSE)),"","("&amp;(VLOOKUP(L19,Inscrits!$A$2:$C$33,3,FALSE))&amp;")"))</f>
        <v>(4)</v>
      </c>
      <c r="O19" s="88"/>
      <c r="P19" s="89"/>
      <c r="Q19" s="90" t="s">
        <v>6</v>
      </c>
      <c r="R19" s="82"/>
      <c r="S19" s="81"/>
      <c r="T19" s="84"/>
      <c r="U19" s="84"/>
      <c r="V19" s="84"/>
      <c r="W19" s="85"/>
    </row>
    <row r="20" spans="1:46" ht="30" customHeight="1">
      <c r="A20" s="80"/>
      <c r="B20" s="84"/>
      <c r="C20" s="84"/>
      <c r="D20" s="116"/>
      <c r="E20" s="97"/>
      <c r="F20" s="62" t="str">
        <f>IF(OR(S4="F",S4="A"),Q4,IF(OR(S8="F",S8="A"),Q8,IF(S4=S8,"",(IF(S4&lt;S8,Q4,Q8)))))</f>
        <v/>
      </c>
      <c r="G20" s="63" t="str">
        <f>IF(OR(S4="F",S4="A"),R4,IF(OR(S8="F",S8="A"),R8,IF(S4=S8,"",(IF(S4&lt;S8,R4,R8)))))</f>
        <v/>
      </c>
      <c r="H20" s="82"/>
      <c r="I20" s="81"/>
      <c r="J20" s="82"/>
      <c r="K20" s="82"/>
      <c r="L20" s="87"/>
      <c r="M20" s="82"/>
      <c r="N20" s="82"/>
      <c r="O20" s="81"/>
      <c r="P20" s="82"/>
      <c r="Q20" s="82"/>
      <c r="R20" s="82"/>
      <c r="S20" s="81"/>
      <c r="T20" s="84"/>
      <c r="U20" s="84"/>
      <c r="V20" s="84"/>
      <c r="W20" s="85"/>
    </row>
    <row r="21" spans="1:46" ht="30" customHeight="1">
      <c r="A21" s="80"/>
      <c r="B21" s="84"/>
      <c r="C21" s="84"/>
      <c r="D21" s="84"/>
      <c r="E21" s="81"/>
      <c r="F21" s="86"/>
      <c r="G21" s="82" t="s">
        <v>34</v>
      </c>
      <c r="H21" s="82"/>
      <c r="I21" s="81"/>
      <c r="J21" s="213" t="str">
        <f>IF(Accueil!G18=3,"","MATCHS EN 2 GAGNANTES COTE PERDANT")</f>
        <v/>
      </c>
      <c r="K21" s="213"/>
      <c r="L21" s="213"/>
      <c r="M21" s="213"/>
      <c r="N21" s="213"/>
      <c r="O21" s="213"/>
      <c r="P21" s="213"/>
      <c r="Q21" s="213"/>
      <c r="R21" s="213"/>
      <c r="S21" s="81"/>
      <c r="T21" s="84"/>
      <c r="U21" s="84"/>
      <c r="V21" s="84"/>
      <c r="W21" s="85"/>
    </row>
    <row r="22" spans="1:46" ht="30" customHeight="1" thickBot="1">
      <c r="A22" s="133"/>
      <c r="B22" s="134"/>
      <c r="C22" s="134"/>
      <c r="D22" s="134"/>
      <c r="E22" s="135"/>
      <c r="F22" s="136"/>
      <c r="G22" s="136"/>
      <c r="H22" s="136"/>
      <c r="I22" s="135"/>
      <c r="J22" s="136"/>
      <c r="K22" s="136"/>
      <c r="L22" s="137"/>
      <c r="M22" s="136"/>
      <c r="N22" s="136"/>
      <c r="O22" s="135"/>
      <c r="P22" s="136"/>
      <c r="Q22" s="136"/>
      <c r="R22" s="136"/>
      <c r="S22" s="135"/>
      <c r="T22" s="134"/>
      <c r="U22" s="134"/>
      <c r="V22" s="134"/>
      <c r="W22" s="138"/>
    </row>
    <row r="23" spans="1:46" ht="30.95" customHeight="1" thickTop="1"/>
    <row r="24" spans="1:46" ht="14.1" customHeight="1">
      <c r="M24" s="82"/>
      <c r="N24" s="82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158" priority="1" stopIfTrue="1">
      <formula>AND(($F$6=$B$8),($F$6&lt;&gt;""))</formula>
    </cfRule>
    <cfRule type="expression" priority="2" stopIfTrue="1">
      <formula>$F$10=$B$8</formula>
    </cfRule>
    <cfRule type="expression" dxfId="157" priority="3" stopIfTrue="1">
      <formula>AND(($G$8&lt;&gt;""),($F$6&lt;&gt;""))</formula>
    </cfRule>
  </conditionalFormatting>
  <conditionalFormatting sqref="J8:K8">
    <cfRule type="expression" dxfId="156" priority="4" stopIfTrue="1">
      <formula>AND(($J$8=$F$6),($J$8&lt;&gt;""))</formula>
    </cfRule>
    <cfRule type="expression" priority="5" stopIfTrue="1">
      <formula>$J$4=$F$6</formula>
    </cfRule>
    <cfRule type="expression" dxfId="155" priority="6" stopIfTrue="1">
      <formula>AND(($K$6&lt;&gt;""),($J$8&lt;&gt;""))</formula>
    </cfRule>
  </conditionalFormatting>
  <conditionalFormatting sqref="J4:K4">
    <cfRule type="expression" dxfId="154" priority="7" stopIfTrue="1">
      <formula>AND(($J$4=$F$6),($J$4&lt;&gt;""))</formula>
    </cfRule>
    <cfRule type="expression" priority="8" stopIfTrue="1">
      <formula>$J$8=$F$6</formula>
    </cfRule>
    <cfRule type="expression" dxfId="153" priority="9" stopIfTrue="1">
      <formula>AND(($K$6&lt;&gt;""),($J$4&lt;&gt;""))</formula>
    </cfRule>
  </conditionalFormatting>
  <conditionalFormatting sqref="F10:G10">
    <cfRule type="expression" dxfId="152" priority="10" stopIfTrue="1">
      <formula>AND(($F$10=$B$8),($F$10&lt;&gt;""))</formula>
    </cfRule>
    <cfRule type="expression" priority="11" stopIfTrue="1">
      <formula>$F$6=$B$8</formula>
    </cfRule>
    <cfRule type="expression" dxfId="151" priority="12" stopIfTrue="1">
      <formula>AND(($G$8&lt;&gt;""),($F$10&lt;&gt;""))</formula>
    </cfRule>
  </conditionalFormatting>
  <conditionalFormatting sqref="F16:G16">
    <cfRule type="expression" dxfId="150" priority="13" stopIfTrue="1">
      <formula>AND(($F$16=$B$18),($F$16&lt;&gt;""))</formula>
    </cfRule>
    <cfRule type="expression" priority="14" stopIfTrue="1">
      <formula>$F$20=$B$18</formula>
    </cfRule>
    <cfRule type="expression" dxfId="149" priority="15" stopIfTrue="1">
      <formula>AND(($G$18&lt;&gt;""),($F$16&lt;&gt;""))</formula>
    </cfRule>
  </conditionalFormatting>
  <conditionalFormatting sqref="F20:G20">
    <cfRule type="expression" dxfId="148" priority="16" stopIfTrue="1">
      <formula>AND(($F$20=$B$18),($F$20&lt;&gt;""))</formula>
    </cfRule>
    <cfRule type="expression" priority="17" stopIfTrue="1">
      <formula>$F$16=$B$18</formula>
    </cfRule>
    <cfRule type="expression" dxfId="147" priority="18" stopIfTrue="1">
      <formula>AND(($G$18&lt;&gt;""),($F$20&lt;&gt;""))</formula>
    </cfRule>
  </conditionalFormatting>
  <conditionalFormatting sqref="J14:K14">
    <cfRule type="expression" dxfId="146" priority="19" stopIfTrue="1">
      <formula>AND(($J$14=$F$16),($J$14&lt;&gt;""))</formula>
    </cfRule>
    <cfRule type="expression" priority="20" stopIfTrue="1">
      <formula>$J$18=$F$16</formula>
    </cfRule>
    <cfRule type="expression" dxfId="145" priority="21" stopIfTrue="1">
      <formula>AND(($K$16&lt;&gt;""),($J$14&lt;&gt;""))</formula>
    </cfRule>
  </conditionalFormatting>
  <conditionalFormatting sqref="J18:K18">
    <cfRule type="expression" dxfId="144" priority="22" stopIfTrue="1">
      <formula>AND(($J$18=$F$16),($J$18&lt;&gt;""))</formula>
    </cfRule>
    <cfRule type="expression" priority="23" stopIfTrue="1">
      <formula>$J$14=$F$16</formula>
    </cfRule>
    <cfRule type="expression" dxfId="143" priority="24" stopIfTrue="1">
      <formula>AND(($K$16&lt;&gt;""),($J$18&lt;&gt;""))</formula>
    </cfRule>
  </conditionalFormatting>
  <conditionalFormatting sqref="Q4:R4">
    <cfRule type="expression" dxfId="142" priority="25" stopIfTrue="1">
      <formula>AND(($Q$4=$U$6),($Q$4&lt;&gt;""))</formula>
    </cfRule>
    <cfRule type="expression" priority="26" stopIfTrue="1">
      <formula>$Q$8=$U$6</formula>
    </cfRule>
    <cfRule type="expression" dxfId="141" priority="27" stopIfTrue="1">
      <formula>AND(($R$6&lt;&gt;""),($Q$4&lt;&gt;""))</formula>
    </cfRule>
  </conditionalFormatting>
  <conditionalFormatting sqref="Q8:R8">
    <cfRule type="expression" dxfId="140" priority="28" stopIfTrue="1">
      <formula>AND(($Q$8=$U$6),($Q$8&lt;&gt;""))</formula>
    </cfRule>
    <cfRule type="expression" priority="29" stopIfTrue="1">
      <formula>$Q$4=$U$6</formula>
    </cfRule>
    <cfRule type="expression" dxfId="139" priority="30" stopIfTrue="1">
      <formula>AND(($R$6&lt;&gt;""),($Q$8&lt;&gt;""))</formula>
    </cfRule>
  </conditionalFormatting>
  <conditionalFormatting sqref="Q14:R14">
    <cfRule type="expression" dxfId="138" priority="31" stopIfTrue="1">
      <formula>AND(($Q$14=$U$16),($Q$14&lt;&gt;""))</formula>
    </cfRule>
    <cfRule type="expression" priority="32" stopIfTrue="1">
      <formula>$Q$18=$U$16</formula>
    </cfRule>
    <cfRule type="expression" dxfId="137" priority="33" stopIfTrue="1">
      <formula>AND(($R$16&lt;&gt;""),($Q$14&lt;&gt;""))</formula>
    </cfRule>
  </conditionalFormatting>
  <conditionalFormatting sqref="Q18:R18">
    <cfRule type="expression" dxfId="136" priority="34" stopIfTrue="1">
      <formula>AND(($Q$18=$U$16),($Q$18&lt;&gt;""))</formula>
    </cfRule>
    <cfRule type="expression" priority="35" stopIfTrue="1">
      <formula>$Q$14=$U$16</formula>
    </cfRule>
    <cfRule type="expression" dxfId="135" priority="36" stopIfTrue="1">
      <formula>AND(($R$16&lt;&gt;""),($Q$18&lt;&gt;""))</formula>
    </cfRule>
  </conditionalFormatting>
  <conditionalFormatting sqref="M3:N3">
    <cfRule type="expression" dxfId="134" priority="37" stopIfTrue="1">
      <formula>AND(($M$3=$Q$4),($M$3&lt;&gt;""))</formula>
    </cfRule>
    <cfRule type="expression" dxfId="133" priority="38" stopIfTrue="1">
      <formula>$M$5=$Q$4</formula>
    </cfRule>
    <cfRule type="expression" dxfId="132" priority="39" stopIfTrue="1">
      <formula>AND(($N$4&lt;&gt;""),($M$3&lt;&gt;""))</formula>
    </cfRule>
  </conditionalFormatting>
  <conditionalFormatting sqref="M5:N5">
    <cfRule type="expression" dxfId="131" priority="40" stopIfTrue="1">
      <formula>AND(($M$5=$Q$4),($M$5&lt;&gt;""))</formula>
    </cfRule>
    <cfRule type="expression" priority="41" stopIfTrue="1">
      <formula>$M$3=$Q$4</formula>
    </cfRule>
    <cfRule type="expression" dxfId="130" priority="42" stopIfTrue="1">
      <formula>AND(($N$4&lt;&gt;""),($M$5&lt;&gt;""))</formula>
    </cfRule>
  </conditionalFormatting>
  <conditionalFormatting sqref="M7:N7">
    <cfRule type="expression" dxfId="129" priority="43" stopIfTrue="1">
      <formula>AND(($M$7=$Q$8),($M$7&lt;&gt;""))</formula>
    </cfRule>
    <cfRule type="expression" priority="44" stopIfTrue="1">
      <formula>$M$9=$Q$8</formula>
    </cfRule>
    <cfRule type="expression" dxfId="128" priority="45" stopIfTrue="1">
      <formula>AND(($N$8&lt;&gt;""),($M$7&lt;&gt;""))</formula>
    </cfRule>
  </conditionalFormatting>
  <conditionalFormatting sqref="M9:N9">
    <cfRule type="expression" dxfId="127" priority="46" stopIfTrue="1">
      <formula>AND(($M$9=$Q$8),($M$9&lt;&gt;""))</formula>
    </cfRule>
    <cfRule type="expression" priority="47" stopIfTrue="1">
      <formula>$M$7=$Q$8</formula>
    </cfRule>
    <cfRule type="expression" dxfId="126" priority="48" stopIfTrue="1">
      <formula>AND(($N$8&lt;&gt;""),($M$9&lt;&gt;""))</formula>
    </cfRule>
  </conditionalFormatting>
  <conditionalFormatting sqref="M13:N13">
    <cfRule type="expression" dxfId="125" priority="49" stopIfTrue="1">
      <formula>AND(($M$13=$Q$14),($M$13&lt;&gt;""))</formula>
    </cfRule>
    <cfRule type="expression" priority="50" stopIfTrue="1">
      <formula>$M$15=$Q$14</formula>
    </cfRule>
    <cfRule type="expression" dxfId="124" priority="51" stopIfTrue="1">
      <formula>AND(($N$14&lt;&gt;""),($M$13&lt;&gt;""))</formula>
    </cfRule>
  </conditionalFormatting>
  <conditionalFormatting sqref="M15:N15">
    <cfRule type="expression" dxfId="123" priority="52" stopIfTrue="1">
      <formula>AND(($M$15=$Q$14),($M$15&lt;&gt;""))</formula>
    </cfRule>
    <cfRule type="expression" priority="53" stopIfTrue="1">
      <formula>$M$13=$Q$14</formula>
    </cfRule>
    <cfRule type="expression" dxfId="122" priority="54" stopIfTrue="1">
      <formula>AND(($N$14&lt;&gt;""),($M$15&lt;&gt;""))</formula>
    </cfRule>
  </conditionalFormatting>
  <conditionalFormatting sqref="M17:N17">
    <cfRule type="expression" dxfId="121" priority="55" stopIfTrue="1">
      <formula>AND(($M$17=$Q$18),($M$17&lt;&gt;""))</formula>
    </cfRule>
    <cfRule type="expression" priority="56" stopIfTrue="1">
      <formula>$M$19=$Q$18</formula>
    </cfRule>
    <cfRule type="expression" dxfId="120" priority="57" stopIfTrue="1">
      <formula>AND(($N$18&lt;&gt;""),($M$17&lt;&gt;""))</formula>
    </cfRule>
  </conditionalFormatting>
  <conditionalFormatting sqref="M19:N19">
    <cfRule type="expression" dxfId="119" priority="58" stopIfTrue="1">
      <formula>AND(($M$19=$Q$18),($M$19&lt;&gt;""))</formula>
    </cfRule>
    <cfRule type="expression" priority="59" stopIfTrue="1">
      <formula>$M$17=$Q$18</formula>
    </cfRule>
    <cfRule type="expression" dxfId="118" priority="60" stopIfTrue="1">
      <formula>AND(($N$18&lt;&gt;""),($M$19&lt;&gt;""))</formula>
    </cfRule>
  </conditionalFormatting>
  <conditionalFormatting sqref="E6 E10 E16 E20 I18 I14 I4 I8 O3 O5 O7 O9 O13 O15 O17 O19 S18 S14 S8 S4">
    <cfRule type="cellIs" dxfId="117" priority="61" stopIfTrue="1" operator="equal">
      <formula>"F"</formula>
    </cfRule>
    <cfRule type="cellIs" dxfId="116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16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T24"/>
  <sheetViews>
    <sheetView showGridLines="0" zoomScale="75" workbookViewId="0">
      <selection activeCell="I4" sqref="I4"/>
    </sheetView>
  </sheetViews>
  <sheetFormatPr baseColWidth="10" defaultRowHeight="14.1" customHeight="1"/>
  <cols>
    <col min="1" max="1" width="10.5703125" style="78" customWidth="1"/>
    <col min="2" max="2" width="18.7109375" style="78" customWidth="1"/>
    <col min="3" max="3" width="5.28515625" style="78" bestFit="1" customWidth="1"/>
    <col min="4" max="4" width="3.42578125" style="78" bestFit="1" customWidth="1"/>
    <col min="5" max="5" width="3" style="139" customWidth="1"/>
    <col min="6" max="6" width="18.7109375" style="140" customWidth="1"/>
    <col min="7" max="7" width="4.7109375" style="140" customWidth="1"/>
    <col min="8" max="8" width="3.42578125" style="140" customWidth="1"/>
    <col min="9" max="9" width="3" style="139" customWidth="1"/>
    <col min="10" max="10" width="18.7109375" style="140" customWidth="1"/>
    <col min="11" max="11" width="4.7109375" style="140" customWidth="1"/>
    <col min="12" max="12" width="4.140625" style="141" customWidth="1"/>
    <col min="13" max="13" width="24.140625" style="140" bestFit="1" customWidth="1"/>
    <col min="14" max="14" width="4.7109375" style="140" customWidth="1"/>
    <col min="15" max="15" width="3" style="139" customWidth="1"/>
    <col min="16" max="16" width="3.42578125" style="140" customWidth="1"/>
    <col min="17" max="17" width="24.140625" style="140" bestFit="1" customWidth="1"/>
    <col min="18" max="18" width="4.7109375" style="140" customWidth="1"/>
    <col min="19" max="19" width="3" style="139" customWidth="1"/>
    <col min="20" max="20" width="3.42578125" style="78" customWidth="1"/>
    <col min="21" max="21" width="18.7109375" style="78" customWidth="1"/>
    <col min="22" max="22" width="5.42578125" style="78" bestFit="1" customWidth="1"/>
    <col min="23" max="23" width="7.42578125" style="78" customWidth="1"/>
    <col min="24" max="24" width="4.7109375" style="78" customWidth="1"/>
    <col min="25" max="25" width="2.28515625" style="78" hidden="1" customWidth="1"/>
    <col min="26" max="26" width="18.7109375" style="78" hidden="1" customWidth="1"/>
    <col min="27" max="27" width="3.42578125" style="78" hidden="1" customWidth="1"/>
    <col min="28" max="28" width="18.7109375" style="79" hidden="1" customWidth="1"/>
    <col min="29" max="29" width="3" style="78" hidden="1" customWidth="1"/>
    <col min="30" max="30" width="2.85546875" style="78" hidden="1" customWidth="1"/>
    <col min="31" max="31" width="3" style="78" hidden="1" customWidth="1"/>
    <col min="32" max="32" width="2.85546875" style="78" hidden="1" customWidth="1"/>
    <col min="33" max="33" width="3" style="78" hidden="1" customWidth="1"/>
    <col min="34" max="34" width="2.85546875" style="78" hidden="1" customWidth="1"/>
    <col min="35" max="35" width="3" style="78" hidden="1" customWidth="1"/>
    <col min="36" max="36" width="2.85546875" style="78" hidden="1" customWidth="1"/>
    <col min="37" max="37" width="3" style="78" hidden="1" customWidth="1"/>
    <col min="38" max="38" width="2.85546875" style="78" hidden="1" customWidth="1"/>
    <col min="39" max="39" width="3" style="78" hidden="1" customWidth="1"/>
    <col min="40" max="40" width="2.85546875" style="78" hidden="1" customWidth="1"/>
    <col min="41" max="41" width="4.7109375" style="78" hidden="1" customWidth="1"/>
    <col min="42" max="42" width="3.42578125" style="78" hidden="1" customWidth="1"/>
    <col min="43" max="43" width="3.42578125" style="78" bestFit="1" customWidth="1"/>
    <col min="44" max="44" width="18.7109375" style="78" customWidth="1"/>
    <col min="45" max="45" width="4.7109375" style="78" customWidth="1"/>
    <col min="46" max="46" width="3.42578125" style="78" bestFit="1" customWidth="1"/>
    <col min="47" max="16384" width="11.42578125" style="78"/>
  </cols>
  <sheetData>
    <row r="1" spans="1:46" ht="30" customHeight="1" thickTop="1" thickBot="1">
      <c r="A1" s="73"/>
      <c r="B1" s="74"/>
      <c r="C1" s="74"/>
      <c r="D1" s="74"/>
      <c r="E1" s="75"/>
      <c r="F1" s="76"/>
      <c r="G1" s="76"/>
      <c r="H1" s="76"/>
      <c r="I1" s="75"/>
      <c r="J1" s="216" t="s">
        <v>76</v>
      </c>
      <c r="K1" s="216"/>
      <c r="L1" s="216"/>
      <c r="M1" s="216"/>
      <c r="N1" s="216"/>
      <c r="O1" s="216"/>
      <c r="P1" s="216"/>
      <c r="Q1" s="216"/>
      <c r="R1" s="216"/>
      <c r="S1" s="75"/>
      <c r="T1" s="74"/>
      <c r="U1" s="74"/>
      <c r="V1" s="74"/>
      <c r="W1" s="77"/>
    </row>
    <row r="2" spans="1:46" ht="30" customHeight="1">
      <c r="A2" s="80"/>
      <c r="E2" s="81"/>
      <c r="F2" s="82"/>
      <c r="G2" s="82"/>
      <c r="H2" s="82"/>
      <c r="I2" s="81"/>
      <c r="J2" s="83"/>
      <c r="K2" s="83"/>
      <c r="L2" s="83"/>
      <c r="M2" s="83"/>
      <c r="N2" s="83"/>
      <c r="O2" s="83"/>
      <c r="P2" s="83"/>
      <c r="Q2" s="83"/>
      <c r="R2" s="83"/>
      <c r="S2" s="81"/>
      <c r="T2" s="84"/>
      <c r="U2" s="84"/>
      <c r="V2" s="84"/>
      <c r="W2" s="85"/>
      <c r="AQ2" s="217" t="s">
        <v>37</v>
      </c>
      <c r="AR2" s="218"/>
      <c r="AS2" s="218"/>
      <c r="AT2" s="219"/>
    </row>
    <row r="3" spans="1:46" ht="30" customHeight="1" thickBot="1">
      <c r="A3" s="80"/>
      <c r="E3" s="81"/>
      <c r="F3" s="82"/>
      <c r="G3" s="82"/>
      <c r="H3" s="82"/>
      <c r="I3" s="81"/>
      <c r="J3" s="86"/>
      <c r="K3" s="82" t="s">
        <v>0</v>
      </c>
      <c r="L3" s="87">
        <v>3</v>
      </c>
      <c r="M3" s="62" t="str">
        <f>IF(IF(ISNA(VLOOKUP(L3,Inscrits!$A$2:$C$33,2,FALSE)),"",VLOOKUP(L3,Inscrits!$A$2:$C$33,2,FALSE))=0,"",IF(ISNA(VLOOKUP(L3,Inscrits!$A$2:$C$33,2,FALSE)),"",VLOOKUP(L3,Inscrits!$A$2:$C$33,2,FALSE)))</f>
        <v>CUBIZOLLES ALAIN</v>
      </c>
      <c r="N3" s="63" t="str">
        <f>IF(IF(ISNA(VLOOKUP(L3,Inscrits!$A$2:$C$33,3,FALSE)),"","("&amp;(VLOOKUP(L3,Inscrits!$A$2:$C$33,3,FALSE))&amp;")")="()","",IF(ISNA(VLOOKUP(L3,Inscrits!$A$2:$C$33,3,FALSE)),"","("&amp;(VLOOKUP(L3,Inscrits!$A$2:$C$33,3,FALSE))&amp;")"))</f>
        <v>(3)</v>
      </c>
      <c r="O3" s="88"/>
      <c r="P3" s="89"/>
      <c r="Q3" s="90" t="s">
        <v>1</v>
      </c>
      <c r="R3" s="82"/>
      <c r="S3" s="81"/>
      <c r="T3" s="84"/>
      <c r="U3" s="84"/>
      <c r="V3" s="84"/>
      <c r="W3" s="85"/>
      <c r="AC3" s="91" t="s">
        <v>2</v>
      </c>
      <c r="AD3" s="91" t="s">
        <v>3</v>
      </c>
      <c r="AE3" s="91" t="s">
        <v>2</v>
      </c>
      <c r="AF3" s="91" t="s">
        <v>3</v>
      </c>
      <c r="AG3" s="91" t="s">
        <v>2</v>
      </c>
      <c r="AH3" s="91" t="s">
        <v>3</v>
      </c>
      <c r="AI3" s="91" t="s">
        <v>2</v>
      </c>
      <c r="AJ3" s="91" t="s">
        <v>3</v>
      </c>
      <c r="AK3" s="91" t="s">
        <v>2</v>
      </c>
      <c r="AL3" s="91" t="s">
        <v>3</v>
      </c>
      <c r="AM3" s="91" t="s">
        <v>2</v>
      </c>
      <c r="AN3" s="91" t="s">
        <v>3</v>
      </c>
      <c r="AO3" s="91" t="s">
        <v>4</v>
      </c>
      <c r="AQ3" s="92"/>
      <c r="AR3" s="93" t="s">
        <v>5</v>
      </c>
      <c r="AS3" s="94" t="s">
        <v>4</v>
      </c>
      <c r="AT3" s="95"/>
    </row>
    <row r="4" spans="1:46" ht="30" customHeight="1" thickTop="1">
      <c r="A4" s="80"/>
      <c r="E4" s="81"/>
      <c r="F4" s="82"/>
      <c r="G4" s="82"/>
      <c r="H4" s="96"/>
      <c r="I4" s="97" t="s">
        <v>50</v>
      </c>
      <c r="J4" s="62" t="str">
        <f>IF(OR(AND(O3="F",O5="F"),AND(O3="A",O5="A")),M5,IF(OR(O3="F",O3="A"),M3,IF(OR(O5="F",O5="A"),M5,IF(O3=O5,"",(IF(O3&lt;O5,M3,M5))))))</f>
        <v>Blanc 3</v>
      </c>
      <c r="K4" s="63" t="str">
        <f>IF(OR(AND(O3="F",O5="F"),AND(O3="A",O5="A")),N5,IF(OR(O3="F",O3="A"),N3,IF(OR(O5="F",O5="A"),N5,IF(O3=O5,"",(IF(O3&lt;O5,N3,N5))))))</f>
        <v/>
      </c>
      <c r="L4" s="87"/>
      <c r="M4" s="98" t="s">
        <v>98</v>
      </c>
      <c r="N4" s="99"/>
      <c r="O4" s="100"/>
      <c r="P4" s="101"/>
      <c r="Q4" s="62" t="str">
        <f>IF(OR(AND(O3="F",O5="F"),AND(O3="A",O5="A")),M3,IF(OR(O3="F",O3="A"),M5,IF(OR(O5="F",O5="A"),M3,IF(O3=O5,"",(IF(O3&gt;O5,M3,M5))))))</f>
        <v>CUBIZOLLES ALAIN</v>
      </c>
      <c r="R4" s="63" t="str">
        <f>IF(OR(AND(O3="F",O5="F"),AND(O3="A",O5="A")),N3,IF(OR(O3="F",O3="A"),N5,IF(OR(O5="F",O5="A"),N3,IF(O3=O5,"",(IF(O3&gt;O5,N3,N5))))))</f>
        <v>(3)</v>
      </c>
      <c r="S4" s="102"/>
      <c r="T4" s="103"/>
      <c r="U4" s="84"/>
      <c r="V4" s="84"/>
      <c r="W4" s="85"/>
      <c r="Y4" s="78">
        <v>1</v>
      </c>
      <c r="Z4" s="104" t="str">
        <f>IF(U6="","",IF(U6=Q4,Q4,Q8))</f>
        <v/>
      </c>
      <c r="AB4" s="105" t="str">
        <f>M3</f>
        <v>CUBIZOLLES ALAIN</v>
      </c>
      <c r="AC4" s="106" t="str">
        <f>IF(AB4=M3,IF(O5="F","",O3),0)</f>
        <v/>
      </c>
      <c r="AD4" s="106" t="str">
        <f>IF(AB4=M3,IF(O3="F","",O5),0)</f>
        <v>F</v>
      </c>
      <c r="AE4" s="107">
        <f>IF(AB4=Q4,IF(S8="F","",S4),0)</f>
        <v>0</v>
      </c>
      <c r="AF4" s="107">
        <f>IF(AB4=Q4,IF(S4="F","",S8),0)</f>
        <v>0</v>
      </c>
      <c r="AG4" s="106">
        <f>IF(AB4=J4,IF(I8="F","",I4),0)</f>
        <v>0</v>
      </c>
      <c r="AH4" s="106">
        <f>IF(AB4=J4,IF(I4="F","",I8),0)</f>
        <v>0</v>
      </c>
      <c r="AI4" s="107">
        <f>IF(AB4=F6,IF(E10="F","",E6),0)</f>
        <v>0</v>
      </c>
      <c r="AJ4" s="107">
        <f>IF(AB4=F6,IF(E6="F","",E10),0)</f>
        <v>0</v>
      </c>
      <c r="AK4" s="106">
        <f>IF(AB4=F20,IF(E16="F","",E20),0)</f>
        <v>0</v>
      </c>
      <c r="AL4" s="106">
        <f>IF(AB4=F20,IF(E20="F","",E16),0)</f>
        <v>0</v>
      </c>
      <c r="AM4" s="108">
        <f t="shared" ref="AM4:AN7" si="0">SUM(AC4,AE4,AG4,AI4,AK4)</f>
        <v>0</v>
      </c>
      <c r="AN4" s="108">
        <f t="shared" si="0"/>
        <v>0</v>
      </c>
      <c r="AO4" s="104">
        <f>AM4-AN4</f>
        <v>0</v>
      </c>
      <c r="AQ4" s="92"/>
      <c r="AR4" s="109" t="str">
        <f>Z4</f>
        <v/>
      </c>
      <c r="AS4" s="110" t="str">
        <f>IF(AR4="","",(VLOOKUP(AR4,AB4:AO17,14,FALSE)))</f>
        <v/>
      </c>
      <c r="AT4" s="95"/>
    </row>
    <row r="5" spans="1:46" ht="30" customHeight="1">
      <c r="A5" s="80"/>
      <c r="B5" s="84"/>
      <c r="C5" s="84"/>
      <c r="D5" s="84"/>
      <c r="E5" s="81"/>
      <c r="F5" s="86"/>
      <c r="G5" s="82" t="s">
        <v>31</v>
      </c>
      <c r="H5" s="82"/>
      <c r="I5" s="111"/>
      <c r="J5" s="82"/>
      <c r="K5" s="82"/>
      <c r="L5" s="87">
        <v>14</v>
      </c>
      <c r="M5" s="62" t="str">
        <f>IF(IF(ISNA(VLOOKUP(L5,Inscrits!$A$2:$C$33,2,FALSE)),"",VLOOKUP(L5,Inscrits!$A$2:$C$33,2,FALSE))=0,"",IF(ISNA(VLOOKUP(L5,Inscrits!$A$2:$C$33,2,FALSE)),"",VLOOKUP(L5,Inscrits!$A$2:$C$33,2,FALSE)))</f>
        <v>Blanc 3</v>
      </c>
      <c r="N5" s="63" t="str">
        <f>IF(IF(ISNA(VLOOKUP(L5,Inscrits!$A$2:$C$33,3,FALSE)),"","("&amp;(VLOOKUP(L5,Inscrits!$A$2:$C$33,3,FALSE))&amp;")")="()","",IF(ISNA(VLOOKUP(L5,Inscrits!$A$2:$C$33,3,FALSE)),"","("&amp;(VLOOKUP(L5,Inscrits!$A$2:$C$33,3,FALSE))&amp;")"))</f>
        <v/>
      </c>
      <c r="O5" s="88" t="s">
        <v>50</v>
      </c>
      <c r="P5" s="89"/>
      <c r="Q5" s="82"/>
      <c r="R5" s="82"/>
      <c r="S5" s="81"/>
      <c r="T5" s="112"/>
      <c r="U5" s="113" t="s">
        <v>8</v>
      </c>
      <c r="V5" s="84"/>
      <c r="W5" s="85"/>
      <c r="Y5" s="78">
        <v>3</v>
      </c>
      <c r="Z5" s="104" t="str">
        <f>IF(B8="","",IF(B8=F6,F6,F10))</f>
        <v/>
      </c>
      <c r="AB5" s="105" t="str">
        <f>M5</f>
        <v>Blanc 3</v>
      </c>
      <c r="AC5" s="106" t="str">
        <f>IF(AB5=M5,IF(O3="F","",O5),0)</f>
        <v>F</v>
      </c>
      <c r="AD5" s="106" t="str">
        <f>IF(AB5=M5,IF(O5="F","",O3),0)</f>
        <v/>
      </c>
      <c r="AE5" s="107">
        <f>IF(AB5=Q4,IF(S8="F","",S4),0)</f>
        <v>0</v>
      </c>
      <c r="AF5" s="107">
        <f>IF(AB5=Q4,IF(S4="F","",S8),0)</f>
        <v>0</v>
      </c>
      <c r="AG5" s="106" t="str">
        <f>IF(AB5=J4,IF(I8="F","",I4),0)</f>
        <v>F</v>
      </c>
      <c r="AH5" s="106" t="str">
        <f>IF(AB5=J4,IF(I4="F","",I8),0)</f>
        <v/>
      </c>
      <c r="AI5" s="107">
        <f>IF(AB5=F6,IF(E10="F","",E6),0)</f>
        <v>0</v>
      </c>
      <c r="AJ5" s="107">
        <f>IF(AB5=F6,IF(E6="F","",E10),0)</f>
        <v>0</v>
      </c>
      <c r="AK5" s="106">
        <f>IF(AB5=F20,IF(E16="F","",E20),0)</f>
        <v>0</v>
      </c>
      <c r="AL5" s="106">
        <f>IF(AB5=F20,IF(E20="F","",E16),0)</f>
        <v>0</v>
      </c>
      <c r="AM5" s="108">
        <f t="shared" si="0"/>
        <v>0</v>
      </c>
      <c r="AN5" s="108">
        <f t="shared" si="0"/>
        <v>0</v>
      </c>
      <c r="AO5" s="104">
        <f>AM5-AN5</f>
        <v>0</v>
      </c>
      <c r="AQ5" s="92"/>
      <c r="AR5" s="114" t="str">
        <f>Z14</f>
        <v/>
      </c>
      <c r="AS5" s="115" t="str">
        <f>IF(AR5="","",(VLOOKUP(AR5,AB4:AO17,14,FALSE)))</f>
        <v/>
      </c>
      <c r="AT5" s="95"/>
    </row>
    <row r="6" spans="1:46" ht="30" customHeight="1">
      <c r="A6" s="80"/>
      <c r="B6" s="84"/>
      <c r="C6" s="84"/>
      <c r="D6" s="116"/>
      <c r="E6" s="97"/>
      <c r="F6" s="62" t="str">
        <f>IF(OR(I4="F",I4="A"),J8,IF(OR(I8="F",I8="A"),J4,IF(I4=I8,"",(IF(I4&gt;I8,J4,J8)))))</f>
        <v/>
      </c>
      <c r="G6" s="63" t="str">
        <f>IF(OR(I4="F",I4="A"),K8,IF(OR(I8="F",I8="A"),K4,IF(I4=I8,"",(IF(I4&gt;I8,K4,K8)))))</f>
        <v/>
      </c>
      <c r="H6" s="82"/>
      <c r="I6" s="111"/>
      <c r="J6" s="98" t="s">
        <v>104</v>
      </c>
      <c r="K6" s="99"/>
      <c r="L6" s="87"/>
      <c r="M6" s="82"/>
      <c r="N6" s="82"/>
      <c r="O6" s="81"/>
      <c r="P6" s="82"/>
      <c r="Q6" s="98" t="s">
        <v>102</v>
      </c>
      <c r="R6" s="99"/>
      <c r="S6" s="81"/>
      <c r="T6" s="117"/>
      <c r="U6" s="62" t="str">
        <f>IF(OR(S4="F",S4="A"),Q8,IF(OR(S8="F",S8="A"),Q4,IF(S4=S8,"",(IF(S4&gt;S8,Q4,Q8)))))</f>
        <v/>
      </c>
      <c r="V6" s="63" t="str">
        <f>IF(OR(S4="F",S4="A"),R8,IF(OR(S8="F",S8="A"),R4,IF(S4=S8,"",(IF(S4&gt;S8,R4,R8)))))</f>
        <v/>
      </c>
      <c r="W6" s="118" t="s">
        <v>61</v>
      </c>
      <c r="Y6" s="78">
        <v>5</v>
      </c>
      <c r="Z6" s="104" t="str">
        <f>IF(B8="","",IF(B8=F6,F10,F6))</f>
        <v/>
      </c>
      <c r="AB6" s="105" t="str">
        <f>M7</f>
        <v>LORTHIOIS JOHN</v>
      </c>
      <c r="AC6" s="106">
        <f>IF(AB6=M7,IF(O9="F","",O7),0)</f>
        <v>0</v>
      </c>
      <c r="AD6" s="106">
        <f>IF(AB6=M7,IF(O7="F","",O9),0)</f>
        <v>0</v>
      </c>
      <c r="AE6" s="107">
        <f>IF(AB6=Q8,IF(S4="F","",S8),0)</f>
        <v>0</v>
      </c>
      <c r="AF6" s="107">
        <f>IF(AB6=Q8,IF(S8="F","",S4),0)</f>
        <v>0</v>
      </c>
      <c r="AG6" s="106">
        <f>IF(AB6=J8,IF(I4="F","",I8),0)</f>
        <v>0</v>
      </c>
      <c r="AH6" s="106">
        <f>IF(AB6=J8,IF(I8="F","",I4),0)</f>
        <v>0</v>
      </c>
      <c r="AI6" s="107">
        <f>IF(AB6=F6,IF(E10="F","",E6),0)</f>
        <v>0</v>
      </c>
      <c r="AJ6" s="107">
        <f>IF(AB6=F6,IF(E6="F","",E10),0)</f>
        <v>0</v>
      </c>
      <c r="AK6" s="106">
        <f>IF(AB6=F20,IF(E16="F","",E20),0)</f>
        <v>0</v>
      </c>
      <c r="AL6" s="106">
        <f>IF(AB6=F20,IF(E20="F","",E16),0)</f>
        <v>0</v>
      </c>
      <c r="AM6" s="108">
        <f t="shared" si="0"/>
        <v>0</v>
      </c>
      <c r="AN6" s="108">
        <f t="shared" si="0"/>
        <v>0</v>
      </c>
      <c r="AO6" s="104">
        <f>AM6-AN6</f>
        <v>0</v>
      </c>
      <c r="AQ6" s="92"/>
      <c r="AR6" s="114" t="str">
        <f>Z5</f>
        <v/>
      </c>
      <c r="AS6" s="115" t="str">
        <f>IF(AR6="","",(VLOOKUP(AR6,AB4:AO17,14,FALSE)))</f>
        <v/>
      </c>
      <c r="AT6" s="95"/>
    </row>
    <row r="7" spans="1:46" ht="30" customHeight="1">
      <c r="A7" s="80"/>
      <c r="B7" s="119"/>
      <c r="C7" s="84" t="s">
        <v>35</v>
      </c>
      <c r="D7" s="84"/>
      <c r="E7" s="111"/>
      <c r="F7" s="82"/>
      <c r="G7" s="82"/>
      <c r="H7" s="82"/>
      <c r="I7" s="111"/>
      <c r="J7" s="82"/>
      <c r="K7" s="82"/>
      <c r="L7" s="87">
        <v>11</v>
      </c>
      <c r="M7" s="62" t="str">
        <f>IF(IF(ISNA(VLOOKUP(L7,Inscrits!$A$2:$C$33,2,FALSE)),"",VLOOKUP(L7,Inscrits!$A$2:$C$33,2,FALSE))=0,"",IF(ISNA(VLOOKUP(L7,Inscrits!$A$2:$C$33,2,FALSE)),"",VLOOKUP(L7,Inscrits!$A$2:$C$33,2,FALSE)))</f>
        <v>LORTHIOIS JOHN</v>
      </c>
      <c r="N7" s="63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88"/>
      <c r="P7" s="89"/>
      <c r="Q7" s="82"/>
      <c r="R7" s="82"/>
      <c r="S7" s="81"/>
      <c r="T7" s="112"/>
      <c r="U7" s="84"/>
      <c r="V7" s="84"/>
      <c r="W7" s="85"/>
      <c r="Y7" s="78">
        <v>7</v>
      </c>
      <c r="Z7" s="104" t="str">
        <f>IF(F6="","",IF(F6=J4,J8,J4))</f>
        <v/>
      </c>
      <c r="AB7" s="105" t="str">
        <f>M9</f>
        <v>VILA VERDE EZEQUIEL</v>
      </c>
      <c r="AC7" s="106">
        <f>IF(AB7=M9,IF(O7="F","",O9),0)</f>
        <v>0</v>
      </c>
      <c r="AD7" s="106">
        <f>IF(AB7=M9,IF(O9="F","",O7),0)</f>
        <v>0</v>
      </c>
      <c r="AE7" s="107">
        <f>IF(AB7=Q8,IF(S4="F","",S8),0)</f>
        <v>0</v>
      </c>
      <c r="AF7" s="107">
        <f>IF(AB7=Q8,IF(S8="F","",S4),0)</f>
        <v>0</v>
      </c>
      <c r="AG7" s="106">
        <f>IF(AB7=J8,IF(I4="F","",I8),0)</f>
        <v>0</v>
      </c>
      <c r="AH7" s="106">
        <f>IF(AB7=J8,IF(I8="F","",I4),0)</f>
        <v>0</v>
      </c>
      <c r="AI7" s="107">
        <f>IF(AB7=F6,IF(E10="F","",E6),0)</f>
        <v>0</v>
      </c>
      <c r="AJ7" s="107">
        <f>IF(AB7=F6,IF(E6="F","",E10),0)</f>
        <v>0</v>
      </c>
      <c r="AK7" s="106">
        <f>IF(AB7=F20,IF(E16="F","",E20),0)</f>
        <v>0</v>
      </c>
      <c r="AL7" s="106">
        <f>IF(AB7=F20,IF(E20="F","",E16),0)</f>
        <v>0</v>
      </c>
      <c r="AM7" s="108">
        <f t="shared" si="0"/>
        <v>0</v>
      </c>
      <c r="AN7" s="108">
        <f t="shared" si="0"/>
        <v>0</v>
      </c>
      <c r="AO7" s="104">
        <f>AM7-AN7</f>
        <v>0</v>
      </c>
      <c r="AQ7" s="92"/>
      <c r="AR7" s="114" t="str">
        <f>Z15</f>
        <v/>
      </c>
      <c r="AS7" s="115" t="str">
        <f>IF(AR7="","",(VLOOKUP(AR7,AB4:AO17,14,FALSE)))</f>
        <v/>
      </c>
      <c r="AT7" s="95"/>
    </row>
    <row r="8" spans="1:46" ht="30" customHeight="1" thickBot="1">
      <c r="A8" s="120" t="s">
        <v>59</v>
      </c>
      <c r="B8" s="62" t="str">
        <f>IF(OR(E6="F",E6="A"),F10,IF(OR(E10="F",E10="A"),F6,IF(E6=E10,"",(IF(E6&gt;E10,F6,F10)))))</f>
        <v/>
      </c>
      <c r="C8" s="121" t="str">
        <f>IF(OR(E6="F",E6="A"),G10,IF(OR(E10="F",E10="A"),G6,IF(E6=E10,"",(IF(E6&gt;E10,G6,G10)))))</f>
        <v/>
      </c>
      <c r="D8" s="84"/>
      <c r="E8" s="111"/>
      <c r="F8" s="98" t="s">
        <v>106</v>
      </c>
      <c r="G8" s="99"/>
      <c r="H8" s="96"/>
      <c r="I8" s="97"/>
      <c r="J8" s="62" t="str">
        <f>IF(OR(AND(O7="F",O9="F"),AND(O7="A",O9="A")),M9,IF(OR(O7="F",O7="A"),M7,IF(OR(O9="F",O9="A"),M9,IF(O7=O9,"",(IF(O7&lt;O9,M7,M9))))))</f>
        <v/>
      </c>
      <c r="K8" s="63" t="str">
        <f>IF(OR(AND(O7="F",O9="F"),AND(O7="A",O9="A")),N9,IF(OR(O7="F",O7="A"),N7,IF(OR(O9="F",O9="A"),N9,IF(O7=O9,"",(IF(O7&lt;O9,N7,N9))))))</f>
        <v/>
      </c>
      <c r="L8" s="87"/>
      <c r="M8" s="98" t="s">
        <v>99</v>
      </c>
      <c r="N8" s="99"/>
      <c r="O8" s="100"/>
      <c r="P8" s="122"/>
      <c r="Q8" s="62" t="str">
        <f>IF(OR(AND(O7="F",O9="F"),AND(O7="A",O9="A")),M7,IF(OR(O7="F",O7="A"),M9,IF(OR(O9="F",O9="A"),M7,IF(O7=O9,"",(IF(O7&gt;O9,M7,M9))))))</f>
        <v/>
      </c>
      <c r="R8" s="63" t="str">
        <f>IF(OR(AND(O7="F",O9="F"),AND(O7="A",O9="A")),N7,IF(OR(O7="F",O7="A"),N9,IF(OR(O9="F",O9="A"),N7,IF(O7=O9,"",(IF(O7&gt;O9,N7,N9))))))</f>
        <v/>
      </c>
      <c r="S8" s="102"/>
      <c r="T8" s="103"/>
      <c r="U8" s="84"/>
      <c r="V8" s="84"/>
      <c r="W8" s="85"/>
      <c r="AQ8" s="123"/>
      <c r="AR8" s="124"/>
      <c r="AS8" s="124"/>
      <c r="AT8" s="125"/>
    </row>
    <row r="9" spans="1:46" ht="30" customHeight="1">
      <c r="A9" s="80"/>
      <c r="B9" s="84"/>
      <c r="C9" s="84"/>
      <c r="D9" s="84"/>
      <c r="E9" s="111"/>
      <c r="F9" s="82"/>
      <c r="G9" s="82"/>
      <c r="H9" s="82"/>
      <c r="I9" s="81"/>
      <c r="J9" s="86"/>
      <c r="K9" s="82" t="s">
        <v>9</v>
      </c>
      <c r="L9" s="87">
        <v>6</v>
      </c>
      <c r="M9" s="62" t="str">
        <f>IF(IF(ISNA(VLOOKUP(L9,Inscrits!$A$2:$C$33,2,FALSE)),"",VLOOKUP(L9,Inscrits!$A$2:$C$33,2,FALSE))=0,"",IF(ISNA(VLOOKUP(L9,Inscrits!$A$2:$C$33,2,FALSE)),"",VLOOKUP(L9,Inscrits!$A$2:$C$33,2,FALSE)))</f>
        <v>VILA VERDE EZEQUIEL</v>
      </c>
      <c r="N9" s="63" t="str">
        <f>IF(IF(ISNA(VLOOKUP(L9,Inscrits!$A$2:$C$33,3,FALSE)),"","("&amp;(VLOOKUP(L9,Inscrits!$A$2:$C$33,3,FALSE))&amp;")")="()","",IF(ISNA(VLOOKUP(L9,Inscrits!$A$2:$C$33,3,FALSE)),"","("&amp;(VLOOKUP(L9,Inscrits!$A$2:$C$33,3,FALSE))&amp;")"))</f>
        <v>(7)</v>
      </c>
      <c r="O9" s="88"/>
      <c r="P9" s="89"/>
      <c r="Q9" s="90" t="s">
        <v>10</v>
      </c>
      <c r="R9" s="82"/>
      <c r="S9" s="81"/>
      <c r="T9" s="84"/>
      <c r="U9" s="84"/>
      <c r="V9" s="84"/>
      <c r="W9" s="85"/>
    </row>
    <row r="10" spans="1:46" ht="30" customHeight="1">
      <c r="A10" s="80"/>
      <c r="B10" s="84"/>
      <c r="C10" s="84"/>
      <c r="D10" s="116"/>
      <c r="E10" s="97"/>
      <c r="F10" s="62" t="str">
        <f>IF(OR(S14="F",S14="A"),Q14,IF(OR(S18="F",S18="A"),Q18,IF(S14=S18,"",(IF(S14&lt;S18,Q14,Q18)))))</f>
        <v/>
      </c>
      <c r="G10" s="63" t="str">
        <f>IF(OR(S14="F",S14="A"),R14,IF(OR(S18="F",S18="A"),R18,IF(S14=S18,"",(IF(S14&lt;S18,R14,R18)))))</f>
        <v/>
      </c>
      <c r="H10" s="82"/>
      <c r="I10" s="81"/>
      <c r="J10" s="82"/>
      <c r="K10" s="82"/>
      <c r="L10" s="87"/>
      <c r="M10" s="82"/>
      <c r="N10" s="82"/>
      <c r="O10" s="81"/>
      <c r="P10" s="82"/>
      <c r="Q10" s="82"/>
      <c r="R10" s="82"/>
      <c r="S10" s="81"/>
      <c r="T10" s="84"/>
      <c r="W10" s="85"/>
    </row>
    <row r="11" spans="1:46" ht="30" customHeight="1" thickBot="1">
      <c r="A11" s="80"/>
      <c r="B11" s="84"/>
      <c r="C11" s="84"/>
      <c r="D11" s="84"/>
      <c r="E11" s="81"/>
      <c r="F11" s="86"/>
      <c r="G11" s="82" t="s">
        <v>33</v>
      </c>
      <c r="H11" s="82"/>
      <c r="I11" s="81"/>
      <c r="J11" s="82"/>
      <c r="K11" s="82"/>
      <c r="L11" s="87"/>
      <c r="M11" s="82"/>
      <c r="N11" s="82"/>
      <c r="O11" s="81"/>
      <c r="P11" s="82"/>
      <c r="Q11" s="82"/>
      <c r="R11" s="82"/>
      <c r="S11" s="81"/>
      <c r="T11" s="84"/>
      <c r="U11" s="214" t="s">
        <v>37</v>
      </c>
      <c r="V11" s="215"/>
      <c r="W11" s="85"/>
    </row>
    <row r="12" spans="1:46" ht="30" customHeight="1">
      <c r="A12" s="80"/>
      <c r="E12" s="81"/>
      <c r="F12" s="82"/>
      <c r="G12" s="82"/>
      <c r="H12" s="82"/>
      <c r="I12" s="81"/>
      <c r="J12" s="82"/>
      <c r="K12" s="82"/>
      <c r="L12" s="87"/>
      <c r="M12" s="82"/>
      <c r="N12" s="82"/>
      <c r="O12" s="81"/>
      <c r="P12" s="82"/>
      <c r="Q12" s="82"/>
      <c r="R12" s="82"/>
      <c r="S12" s="81"/>
      <c r="T12" s="84"/>
      <c r="U12" s="84"/>
      <c r="V12" s="84"/>
      <c r="W12" s="85"/>
      <c r="AQ12" s="217" t="s">
        <v>38</v>
      </c>
      <c r="AR12" s="218"/>
      <c r="AS12" s="218"/>
      <c r="AT12" s="219"/>
    </row>
    <row r="13" spans="1:46" ht="30" customHeight="1" thickBot="1">
      <c r="A13" s="80"/>
      <c r="B13" s="214" t="s">
        <v>37</v>
      </c>
      <c r="C13" s="215"/>
      <c r="E13" s="81"/>
      <c r="F13" s="82"/>
      <c r="G13" s="82"/>
      <c r="H13" s="82"/>
      <c r="I13" s="81"/>
      <c r="J13" s="86"/>
      <c r="K13" s="86" t="s">
        <v>11</v>
      </c>
      <c r="L13" s="87">
        <v>7</v>
      </c>
      <c r="M13" s="62" t="str">
        <f>IF(IF(ISNA(VLOOKUP(L13,Inscrits!$A$2:$C$33,2,FALSE)),"",VLOOKUP(L13,Inscrits!$A$2:$C$33,2,FALSE))=0,"",IF(ISNA(VLOOKUP(L13,Inscrits!$A$2:$C$33,2,FALSE)),"",VLOOKUP(L13,Inscrits!$A$2:$C$33,2,FALSE)))</f>
        <v>LEPAGE PATRICK</v>
      </c>
      <c r="N13" s="63" t="str">
        <f>IF(IF(ISNA(VLOOKUP(L13,Inscrits!$A$2:$C$33,3,FALSE)),"","("&amp;(VLOOKUP(L13,Inscrits!$A$2:$C$33,3,FALSE))&amp;")")="()","",IF(ISNA(VLOOKUP(L13,Inscrits!$A$2:$C$33,3,FALSE)),"","("&amp;(VLOOKUP(L13,Inscrits!$A$2:$C$33,3,FALSE))&amp;")"))</f>
        <v>(8)</v>
      </c>
      <c r="O13" s="88"/>
      <c r="P13" s="89"/>
      <c r="Q13" s="90" t="s">
        <v>7</v>
      </c>
      <c r="R13" s="82"/>
      <c r="S13" s="81"/>
      <c r="T13" s="84"/>
      <c r="U13" s="84"/>
      <c r="V13" s="84"/>
      <c r="W13" s="85"/>
      <c r="AC13" s="91" t="s">
        <v>2</v>
      </c>
      <c r="AD13" s="91" t="s">
        <v>3</v>
      </c>
      <c r="AE13" s="91" t="s">
        <v>2</v>
      </c>
      <c r="AF13" s="91" t="s">
        <v>3</v>
      </c>
      <c r="AG13" s="91" t="s">
        <v>2</v>
      </c>
      <c r="AH13" s="91" t="s">
        <v>3</v>
      </c>
      <c r="AI13" s="91" t="s">
        <v>2</v>
      </c>
      <c r="AJ13" s="91" t="s">
        <v>3</v>
      </c>
      <c r="AK13" s="91" t="s">
        <v>2</v>
      </c>
      <c r="AL13" s="91" t="s">
        <v>3</v>
      </c>
      <c r="AM13" s="91" t="s">
        <v>2</v>
      </c>
      <c r="AN13" s="91" t="s">
        <v>3</v>
      </c>
      <c r="AO13" s="91" t="s">
        <v>4</v>
      </c>
      <c r="AQ13" s="126"/>
      <c r="AR13" s="127" t="s">
        <v>5</v>
      </c>
      <c r="AS13" s="128" t="s">
        <v>4</v>
      </c>
      <c r="AT13" s="129"/>
    </row>
    <row r="14" spans="1:46" ht="30" customHeight="1" thickTop="1">
      <c r="A14" s="80"/>
      <c r="E14" s="81"/>
      <c r="F14" s="82"/>
      <c r="G14" s="82"/>
      <c r="H14" s="96"/>
      <c r="I14" s="97"/>
      <c r="J14" s="62" t="str">
        <f>IF(OR(AND(O13="F",O15="F"),AND(O13="A",O15="A")),M15,IF(OR(O13="F",O13="A"),M13,IF(OR(O15="F",O15="A"),M15,IF(O13=O15,"",(IF(O13&lt;O15,M13,M15))))))</f>
        <v/>
      </c>
      <c r="K14" s="63" t="str">
        <f>IF(OR(AND(O13="F",O15="F"),AND(O13="A",O15="A")),N15,IF(OR(O13="F",O13="A"),N13,IF(OR(O15="F",O15="A"),N15,IF(O13=O15,"",(IF(O13&lt;O15,N13,N15))))))</f>
        <v/>
      </c>
      <c r="L14" s="87"/>
      <c r="M14" s="98" t="s">
        <v>100</v>
      </c>
      <c r="N14" s="99"/>
      <c r="O14" s="100"/>
      <c r="P14" s="101"/>
      <c r="Q14" s="62" t="str">
        <f>IF(OR(AND(O13="F",O15="F"),AND(O13="A",O15="A")),M13,IF(OR(O13="F",O13="A"),M15,IF(OR(O15="F",O15="A"),M13,IF(O13=O15,"",(IF(O13&gt;O15,M13,M15))))))</f>
        <v/>
      </c>
      <c r="R14" s="63" t="str">
        <f>IF(OR(AND(O13="F",O15="F"),AND(O13="A",O15="A")),N13,IF(OR(O13="F",O13="A"),N15,IF(OR(O15="F",O15="A"),N13,IF(O13=O15,"",(IF(O13&gt;O15,N13,N15))))))</f>
        <v/>
      </c>
      <c r="S14" s="102"/>
      <c r="T14" s="103"/>
      <c r="U14" s="84"/>
      <c r="V14" s="84"/>
      <c r="W14" s="85"/>
      <c r="Y14" s="78">
        <v>2</v>
      </c>
      <c r="Z14" s="104" t="str">
        <f>IF(U16="","",IF(U16=Q14,Q14,Q18))</f>
        <v/>
      </c>
      <c r="AB14" s="105" t="str">
        <f>M13</f>
        <v>LEPAGE PATRICK</v>
      </c>
      <c r="AC14" s="106">
        <f>IF(AB14=M13,IF(O15="F","",O13),0)</f>
        <v>0</v>
      </c>
      <c r="AD14" s="106">
        <f>IF(AB14=M13,IF(O13="F","",O15),0)</f>
        <v>0</v>
      </c>
      <c r="AE14" s="107">
        <f>IF(AB14=Q14,IF(S18="F","",S14),0)</f>
        <v>0</v>
      </c>
      <c r="AF14" s="107">
        <f>IF(AB14=Q14,IF(S14="F","",S18),0)</f>
        <v>0</v>
      </c>
      <c r="AG14" s="106">
        <f>IF(AB14=J14,IF(I18="F","",I14),0)</f>
        <v>0</v>
      </c>
      <c r="AH14" s="106">
        <f>IF(AB14=J14,IF(I14="F","",I18),0)</f>
        <v>0</v>
      </c>
      <c r="AI14" s="107">
        <f>IF(AB14=F16,IF(E20="F","",E16),0)</f>
        <v>0</v>
      </c>
      <c r="AJ14" s="107">
        <f>IF(AB14=F16,IF(E16="F","",E20),0)</f>
        <v>0</v>
      </c>
      <c r="AK14" s="106">
        <f>IF(AB14=F10,IF(E6="F","",E10),0)</f>
        <v>0</v>
      </c>
      <c r="AL14" s="106">
        <f>IF(AB14=F10,IF(E10="F","",E6),0)</f>
        <v>0</v>
      </c>
      <c r="AM14" s="108">
        <f t="shared" ref="AM14:AN17" si="1">SUM(AC14,AE14,AG14,AI14,AK14)</f>
        <v>0</v>
      </c>
      <c r="AN14" s="108">
        <f t="shared" si="1"/>
        <v>0</v>
      </c>
      <c r="AO14" s="104">
        <f>AM14-AN14</f>
        <v>0</v>
      </c>
      <c r="AQ14" s="126"/>
      <c r="AR14" s="109" t="str">
        <f>Z6</f>
        <v/>
      </c>
      <c r="AS14" s="110" t="str">
        <f>IF(AR14="","",(VLOOKUP(AR14,AB4:AO17,14,FALSE)))</f>
        <v/>
      </c>
      <c r="AT14" s="129"/>
    </row>
    <row r="15" spans="1:46" ht="30" customHeight="1">
      <c r="A15" s="80"/>
      <c r="B15" s="84"/>
      <c r="C15" s="84"/>
      <c r="D15" s="84"/>
      <c r="E15" s="81"/>
      <c r="F15" s="86"/>
      <c r="G15" s="82" t="s">
        <v>32</v>
      </c>
      <c r="H15" s="82"/>
      <c r="I15" s="111"/>
      <c r="J15" s="82"/>
      <c r="K15" s="82"/>
      <c r="L15" s="87">
        <v>10</v>
      </c>
      <c r="M15" s="62" t="str">
        <f>IF(IF(ISNA(VLOOKUP(L15,Inscrits!$A$2:$C$33,2,FALSE)),"",VLOOKUP(L15,Inscrits!$A$2:$C$33,2,FALSE))=0,"",IF(ISNA(VLOOKUP(L15,Inscrits!$A$2:$C$33,2,FALSE)),"",VLOOKUP(L15,Inscrits!$A$2:$C$33,2,FALSE)))</f>
        <v>DA SILVA JOSEPH</v>
      </c>
      <c r="N15" s="63" t="str">
        <f>IF(IF(ISNA(VLOOKUP(L15,Inscrits!$A$2:$C$33,3,FALSE)),"","("&amp;(VLOOKUP(L15,Inscrits!$A$2:$C$33,3,FALSE))&amp;")")="()","",IF(ISNA(VLOOKUP(L15,Inscrits!$A$2:$C$33,3,FALSE)),"","("&amp;(VLOOKUP(L15,Inscrits!$A$2:$C$33,3,FALSE))&amp;")"))</f>
        <v>(11)</v>
      </c>
      <c r="O15" s="88"/>
      <c r="P15" s="89"/>
      <c r="Q15" s="82"/>
      <c r="R15" s="82"/>
      <c r="S15" s="81"/>
      <c r="T15" s="112"/>
      <c r="U15" s="113" t="s">
        <v>30</v>
      </c>
      <c r="V15" s="84"/>
      <c r="W15" s="85"/>
      <c r="Y15" s="78">
        <v>4</v>
      </c>
      <c r="Z15" s="104" t="str">
        <f>IF(B18="","",IF(B18=F16,F16,F20))</f>
        <v/>
      </c>
      <c r="AB15" s="105" t="str">
        <f>M15</f>
        <v>DA SILVA JOSEPH</v>
      </c>
      <c r="AC15" s="106">
        <f>IF(AB15=M15,IF(O13="F","",O15),0)</f>
        <v>0</v>
      </c>
      <c r="AD15" s="106">
        <f>IF(AB15=M15,IF(O15="F","",O13),0)</f>
        <v>0</v>
      </c>
      <c r="AE15" s="107">
        <f>IF(AB15=Q14,IF(S18="F","",S14),0)</f>
        <v>0</v>
      </c>
      <c r="AF15" s="107">
        <f>IF(AB15=Q14,IF(S14="F","",S18),0)</f>
        <v>0</v>
      </c>
      <c r="AG15" s="106">
        <f>IF(AB15=J14,IF(I18="F","",I14),0)</f>
        <v>0</v>
      </c>
      <c r="AH15" s="106">
        <f>IF(AB15=J14,IF(I14="F","",I18),0)</f>
        <v>0</v>
      </c>
      <c r="AI15" s="107">
        <f>IF(AB15=F16,IF(E20="F","",E16),0)</f>
        <v>0</v>
      </c>
      <c r="AJ15" s="107">
        <f>IF(AB15=F16,IF(E16="F","",E20),0)</f>
        <v>0</v>
      </c>
      <c r="AK15" s="106">
        <f>IF(AB15=F10,IF(E6="F","",E10),0)</f>
        <v>0</v>
      </c>
      <c r="AL15" s="106">
        <f>IF(AB15=F10,IF(E10="F","",E6),0)</f>
        <v>0</v>
      </c>
      <c r="AM15" s="108">
        <f t="shared" si="1"/>
        <v>0</v>
      </c>
      <c r="AN15" s="108">
        <f t="shared" si="1"/>
        <v>0</v>
      </c>
      <c r="AO15" s="104">
        <f>AM15-AN15</f>
        <v>0</v>
      </c>
      <c r="AQ15" s="126"/>
      <c r="AR15" s="114" t="str">
        <f>Z16</f>
        <v/>
      </c>
      <c r="AS15" s="115" t="str">
        <f>IF(AR15="","",(VLOOKUP(AR15,AB4:AO17,14,FALSE)))</f>
        <v/>
      </c>
      <c r="AT15" s="129"/>
    </row>
    <row r="16" spans="1:46" ht="30" customHeight="1">
      <c r="A16" s="80"/>
      <c r="B16" s="84"/>
      <c r="C16" s="84"/>
      <c r="D16" s="116"/>
      <c r="E16" s="97"/>
      <c r="F16" s="62" t="str">
        <f>IF(OR(I14="F",I14="A"),J18,IF(OR(I18="F",I18="A"),J14,IF(I14=I18,"",(IF(I14&gt;I18,J14,J18)))))</f>
        <v/>
      </c>
      <c r="G16" s="63" t="str">
        <f>IF(OR(I14="F",I14="A"),K18,IF(OR(I18="F",I18="A"),K14,IF(I14=I18,"",(IF(I14&gt;I18,K14,K18)))))</f>
        <v/>
      </c>
      <c r="H16" s="82"/>
      <c r="I16" s="111"/>
      <c r="J16" s="98" t="s">
        <v>105</v>
      </c>
      <c r="K16" s="99"/>
      <c r="L16" s="87"/>
      <c r="M16" s="82"/>
      <c r="N16" s="82"/>
      <c r="O16" s="81"/>
      <c r="P16" s="82"/>
      <c r="Q16" s="98" t="s">
        <v>103</v>
      </c>
      <c r="R16" s="99"/>
      <c r="S16" s="81"/>
      <c r="T16" s="117"/>
      <c r="U16" s="62" t="str">
        <f>IF(OR(S14="F",S14="A"),Q18,IF(OR(S18="F",S18="A"),Q14,IF(S14=S18,"",(IF(S14&gt;S18,Q14,Q18)))))</f>
        <v/>
      </c>
      <c r="V16" s="63" t="str">
        <f>IF(OR(S14="F",S14="A"),R18,IF(OR(S18="F",S18="A"),R14,IF(S14=S18,"",(IF(S14&gt;S18,R14,R18)))))</f>
        <v/>
      </c>
      <c r="W16" s="118" t="s">
        <v>62</v>
      </c>
      <c r="Y16" s="78">
        <v>6</v>
      </c>
      <c r="Z16" s="104" t="str">
        <f>IF(B18="","",IF(B18=F16,F20,F16))</f>
        <v/>
      </c>
      <c r="AB16" s="105" t="str">
        <f>M17</f>
        <v>Blanc 4</v>
      </c>
      <c r="AC16" s="106" t="str">
        <f>IF(AB16=M17,IF(O19="F","",O17),0)</f>
        <v>F</v>
      </c>
      <c r="AD16" s="106" t="str">
        <f>IF(AB16=M17,IF(O17="F","",O19),0)</f>
        <v/>
      </c>
      <c r="AE16" s="107">
        <f>IF(AB16=Q18,IF(S14="F","",S18),0)</f>
        <v>0</v>
      </c>
      <c r="AF16" s="107">
        <f>IF(AB16=Q18,IF(S18="F","",S14),0)</f>
        <v>0</v>
      </c>
      <c r="AG16" s="106" t="str">
        <f>IF(AB16=J18,IF(I14="F","",I18),0)</f>
        <v>F</v>
      </c>
      <c r="AH16" s="106" t="str">
        <f>IF(AB16=J18,IF(I18="F","",I14),0)</f>
        <v/>
      </c>
      <c r="AI16" s="107">
        <f>IF(AB16=F16,IF(E20="F","",E16),0)</f>
        <v>0</v>
      </c>
      <c r="AJ16" s="107">
        <f>IF(AB16=F16,IF(E16="F","",E20),0)</f>
        <v>0</v>
      </c>
      <c r="AK16" s="106">
        <f>IF(AB16=F10,IF(E6="F","",E10),0)</f>
        <v>0</v>
      </c>
      <c r="AL16" s="106">
        <f>IF(AB16=F10,IF(E10="F","",E6),0)</f>
        <v>0</v>
      </c>
      <c r="AM16" s="108">
        <f t="shared" si="1"/>
        <v>0</v>
      </c>
      <c r="AN16" s="108">
        <f t="shared" si="1"/>
        <v>0</v>
      </c>
      <c r="AO16" s="104">
        <f>AM16-AN16</f>
        <v>0</v>
      </c>
      <c r="AQ16" s="126"/>
      <c r="AR16" s="114" t="str">
        <f>Z7</f>
        <v/>
      </c>
      <c r="AS16" s="115" t="str">
        <f>IF(AR16="","",(VLOOKUP(AR16,AB4:AO17,14,FALSE)))</f>
        <v/>
      </c>
      <c r="AT16" s="129"/>
    </row>
    <row r="17" spans="1:46" ht="30" customHeight="1">
      <c r="A17" s="80"/>
      <c r="B17" s="119"/>
      <c r="C17" s="84" t="s">
        <v>36</v>
      </c>
      <c r="D17" s="84"/>
      <c r="E17" s="111"/>
      <c r="F17" s="82"/>
      <c r="G17" s="82"/>
      <c r="H17" s="82"/>
      <c r="I17" s="111"/>
      <c r="J17" s="82"/>
      <c r="K17" s="82"/>
      <c r="L17" s="87">
        <v>15</v>
      </c>
      <c r="M17" s="62" t="str">
        <f>IF(IF(ISNA(VLOOKUP(L17,Inscrits!$A$2:$C$33,2,FALSE)),"",VLOOKUP(L17,Inscrits!$A$2:$C$33,2,FALSE))=0,"",IF(ISNA(VLOOKUP(L17,Inscrits!$A$2:$C$33,2,FALSE)),"",VLOOKUP(L17,Inscrits!$A$2:$C$33,2,FALSE)))</f>
        <v>Blanc 4</v>
      </c>
      <c r="N17" s="63" t="str">
        <f>IF(IF(ISNA(VLOOKUP(L17,Inscrits!$A$2:$C$33,3,FALSE)),"","("&amp;(VLOOKUP(L17,Inscrits!$A$2:$C$33,3,FALSE))&amp;")")="()","",IF(ISNA(VLOOKUP(L17,Inscrits!$A$2:$C$33,3,FALSE)),"","("&amp;(VLOOKUP(L17,Inscrits!$A$2:$C$33,3,FALSE))&amp;")"))</f>
        <v/>
      </c>
      <c r="O17" s="88" t="s">
        <v>50</v>
      </c>
      <c r="P17" s="89"/>
      <c r="Q17" s="82"/>
      <c r="R17" s="82"/>
      <c r="S17" s="81"/>
      <c r="T17" s="112"/>
      <c r="U17" s="84"/>
      <c r="V17" s="84"/>
      <c r="W17" s="85"/>
      <c r="Y17" s="78">
        <v>8</v>
      </c>
      <c r="Z17" s="104" t="str">
        <f>IF(F16="","",IF(F16=J14,J18,J14))</f>
        <v/>
      </c>
      <c r="AB17" s="105" t="str">
        <f>M19</f>
        <v>VIRGA JOEL</v>
      </c>
      <c r="AC17" s="106" t="str">
        <f>IF(AB17=M19,IF(O17="F","",O19),0)</f>
        <v/>
      </c>
      <c r="AD17" s="106" t="str">
        <f>IF(AB17=M19,IF(O19="F","",O17),0)</f>
        <v>F</v>
      </c>
      <c r="AE17" s="107">
        <f>IF(AB17=Q18,IF(S14="F","",S18),0)</f>
        <v>0</v>
      </c>
      <c r="AF17" s="107">
        <f>IF(AB17=Q18,IF(S18="F","",S14),0)</f>
        <v>0</v>
      </c>
      <c r="AG17" s="106">
        <f>IF(AB17=J18,IF(I14="F","",I18),0)</f>
        <v>0</v>
      </c>
      <c r="AH17" s="106">
        <f>IF(AB17=J18,IF(I18="F","",I14),0)</f>
        <v>0</v>
      </c>
      <c r="AI17" s="107">
        <f>IF(AB17=F16,IF(E20="F","",E16),0)</f>
        <v>0</v>
      </c>
      <c r="AJ17" s="107">
        <f>IF(AB17=F16,IF(E16="F","",E20),0)</f>
        <v>0</v>
      </c>
      <c r="AK17" s="106">
        <f>IF(AB17=F10,IF(E6="F","",E10),0)</f>
        <v>0</v>
      </c>
      <c r="AL17" s="106">
        <f>IF(AB17=F10,IF(E10="F","",E6),0)</f>
        <v>0</v>
      </c>
      <c r="AM17" s="108">
        <f t="shared" si="1"/>
        <v>0</v>
      </c>
      <c r="AN17" s="108">
        <f t="shared" si="1"/>
        <v>0</v>
      </c>
      <c r="AO17" s="104">
        <f>AM17-AN17</f>
        <v>0</v>
      </c>
      <c r="AQ17" s="126"/>
      <c r="AR17" s="114" t="str">
        <f>Z17</f>
        <v/>
      </c>
      <c r="AS17" s="115" t="str">
        <f>IF(AR17="","",(VLOOKUP(AR17,AB4:AO17,14,FALSE)))</f>
        <v/>
      </c>
      <c r="AT17" s="129"/>
    </row>
    <row r="18" spans="1:46" ht="30" customHeight="1" thickBot="1">
      <c r="A18" s="120" t="s">
        <v>60</v>
      </c>
      <c r="B18" s="62" t="str">
        <f>IF(OR(E16="F",E16="A"),F20,IF(OR(E20="F",E20="A"),F16,IF(E16=E20,"",(IF(E16&gt;E20,F16,F20)))))</f>
        <v/>
      </c>
      <c r="C18" s="121" t="str">
        <f>IF(OR(E16="F",E16="A"),G20,IF(OR(E20="F",E20="A"),G16,IF(E16=E20,"",(IF(E16&gt;E20,G16,G20)))))</f>
        <v/>
      </c>
      <c r="D18" s="84"/>
      <c r="E18" s="111"/>
      <c r="F18" s="98" t="s">
        <v>107</v>
      </c>
      <c r="G18" s="99"/>
      <c r="H18" s="96"/>
      <c r="I18" s="97" t="s">
        <v>50</v>
      </c>
      <c r="J18" s="62" t="str">
        <f>IF(OR(AND(O17="F",O19="F"),AND(O17="A",O19="A")),M19,IF(OR(O17="F",O17="A"),M17,IF(OR(O19="F",O19="A"),M19,IF(O17=O19,"",(IF(O17&lt;O19,M17,M19))))))</f>
        <v>Blanc 4</v>
      </c>
      <c r="K18" s="63" t="str">
        <f>IF(OR(AND(O17="F",O19="F"),AND(O17="A",O19="A")),N19,IF(OR(O17="F",O17="A"),N17,IF(OR(O19="F",O19="A"),N19,IF(O17=O19,"",(IF(O17&lt;O19,N17,N19))))))</f>
        <v/>
      </c>
      <c r="L18" s="87"/>
      <c r="M18" s="98" t="s">
        <v>101</v>
      </c>
      <c r="N18" s="99"/>
      <c r="O18" s="100"/>
      <c r="P18" s="122"/>
      <c r="Q18" s="62" t="str">
        <f>IF(OR(AND(O17="F",O19="F"),AND(O17="A",O19="A")),M17,IF(OR(O17="F",O17="A"),M19,IF(OR(O19="F",O19="A"),M17,IF(O17=O19,"",(IF(O17&gt;O19,M17,M19))))))</f>
        <v>VIRGA JOEL</v>
      </c>
      <c r="R18" s="63" t="str">
        <f>IF(OR(AND(O17="F",O19="F"),AND(O17="A",O19="A")),N17,IF(OR(O17="F",O17="A"),N19,IF(OR(O19="F",O19="A"),N17,IF(O17=O19,"",(IF(O17&gt;O19,N17,N19))))))</f>
        <v>(2)</v>
      </c>
      <c r="S18" s="102"/>
      <c r="T18" s="103"/>
      <c r="U18" s="84"/>
      <c r="V18" s="84"/>
      <c r="W18" s="85"/>
      <c r="AQ18" s="130"/>
      <c r="AR18" s="131"/>
      <c r="AS18" s="131"/>
      <c r="AT18" s="132"/>
    </row>
    <row r="19" spans="1:46" ht="30" customHeight="1">
      <c r="A19" s="80"/>
      <c r="B19" s="84"/>
      <c r="C19" s="84"/>
      <c r="D19" s="84"/>
      <c r="E19" s="111"/>
      <c r="F19" s="82"/>
      <c r="G19" s="82"/>
      <c r="H19" s="82"/>
      <c r="I19" s="81"/>
      <c r="J19" s="86"/>
      <c r="K19" s="82" t="s">
        <v>29</v>
      </c>
      <c r="L19" s="87">
        <v>2</v>
      </c>
      <c r="M19" s="62" t="str">
        <f>IF(IF(ISNA(VLOOKUP(L19,Inscrits!$A$2:$C$33,2,FALSE)),"",VLOOKUP(L19,Inscrits!$A$2:$C$33,2,FALSE))=0,"",IF(ISNA(VLOOKUP(L19,Inscrits!$A$2:$C$33,2,FALSE)),"",VLOOKUP(L19,Inscrits!$A$2:$C$33,2,FALSE)))</f>
        <v>VIRGA JOEL</v>
      </c>
      <c r="N19" s="63" t="str">
        <f>IF(IF(ISNA(VLOOKUP(L19,Inscrits!$A$2:$C$33,3,FALSE)),"","("&amp;(VLOOKUP(L19,Inscrits!$A$2:$C$33,3,FALSE))&amp;")")="()","",IF(ISNA(VLOOKUP(L19,Inscrits!$A$2:$C$33,3,FALSE)),"","("&amp;(VLOOKUP(L19,Inscrits!$A$2:$C$33,3,FALSE))&amp;")"))</f>
        <v>(2)</v>
      </c>
      <c r="O19" s="88"/>
      <c r="P19" s="89"/>
      <c r="Q19" s="90" t="s">
        <v>6</v>
      </c>
      <c r="R19" s="82"/>
      <c r="S19" s="81"/>
      <c r="T19" s="84"/>
      <c r="U19" s="84"/>
      <c r="V19" s="84"/>
      <c r="W19" s="85"/>
    </row>
    <row r="20" spans="1:46" ht="30" customHeight="1">
      <c r="A20" s="80"/>
      <c r="B20" s="84"/>
      <c r="C20" s="84"/>
      <c r="D20" s="116"/>
      <c r="E20" s="97"/>
      <c r="F20" s="62" t="str">
        <f>IF(OR(S4="F",S4="A"),Q4,IF(OR(S8="F",S8="A"),Q8,IF(S4=S8,"",(IF(S4&lt;S8,Q4,Q8)))))</f>
        <v/>
      </c>
      <c r="G20" s="63" t="str">
        <f>IF(OR(S4="F",S4="A"),R4,IF(OR(S8="F",S8="A"),R8,IF(S4=S8,"",(IF(S4&lt;S8,R4,R8)))))</f>
        <v/>
      </c>
      <c r="H20" s="82"/>
      <c r="I20" s="81"/>
      <c r="J20" s="82"/>
      <c r="K20" s="82"/>
      <c r="L20" s="87"/>
      <c r="M20" s="82"/>
      <c r="N20" s="82"/>
      <c r="O20" s="81"/>
      <c r="P20" s="82"/>
      <c r="Q20" s="82"/>
      <c r="R20" s="82"/>
      <c r="S20" s="81"/>
      <c r="T20" s="84"/>
      <c r="U20" s="84"/>
      <c r="V20" s="84"/>
      <c r="W20" s="85"/>
    </row>
    <row r="21" spans="1:46" ht="30" customHeight="1">
      <c r="A21" s="80"/>
      <c r="B21" s="84"/>
      <c r="C21" s="84"/>
      <c r="D21" s="84"/>
      <c r="E21" s="81"/>
      <c r="F21" s="86"/>
      <c r="G21" s="82" t="s">
        <v>34</v>
      </c>
      <c r="H21" s="82"/>
      <c r="I21" s="81"/>
      <c r="J21" s="213" t="str">
        <f>IF(Accueil!G18=3,"","MATCHS EN 2 GAGNANTES COTE PERDANT")</f>
        <v/>
      </c>
      <c r="K21" s="213"/>
      <c r="L21" s="213"/>
      <c r="M21" s="213"/>
      <c r="N21" s="213"/>
      <c r="O21" s="213"/>
      <c r="P21" s="213"/>
      <c r="Q21" s="213"/>
      <c r="R21" s="213"/>
      <c r="S21" s="81"/>
      <c r="T21" s="84"/>
      <c r="U21" s="84"/>
      <c r="V21" s="84"/>
      <c r="W21" s="85"/>
    </row>
    <row r="22" spans="1:46" ht="30" customHeight="1" thickBot="1">
      <c r="A22" s="133"/>
      <c r="B22" s="134"/>
      <c r="C22" s="134"/>
      <c r="D22" s="134"/>
      <c r="E22" s="135"/>
      <c r="F22" s="136"/>
      <c r="G22" s="136"/>
      <c r="H22" s="136"/>
      <c r="I22" s="135"/>
      <c r="J22" s="136"/>
      <c r="K22" s="136"/>
      <c r="L22" s="137"/>
      <c r="M22" s="136"/>
      <c r="N22" s="136"/>
      <c r="O22" s="135"/>
      <c r="P22" s="136"/>
      <c r="Q22" s="136"/>
      <c r="R22" s="136"/>
      <c r="S22" s="135"/>
      <c r="T22" s="134"/>
      <c r="U22" s="134"/>
      <c r="V22" s="134"/>
      <c r="W22" s="138"/>
    </row>
    <row r="23" spans="1:46" ht="30.95" customHeight="1" thickTop="1"/>
    <row r="24" spans="1:46" ht="14.1" customHeight="1">
      <c r="M24" s="82"/>
      <c r="N24" s="82"/>
    </row>
  </sheetData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115" priority="1" stopIfTrue="1">
      <formula>AND(($F$6=$B$8),($F$6&lt;&gt;""))</formula>
    </cfRule>
    <cfRule type="expression" priority="2" stopIfTrue="1">
      <formula>$F$10=$B$8</formula>
    </cfRule>
    <cfRule type="expression" dxfId="114" priority="3" stopIfTrue="1">
      <formula>AND(($G$8&lt;&gt;""),($F$6&lt;&gt;""))</formula>
    </cfRule>
  </conditionalFormatting>
  <conditionalFormatting sqref="J8:K8">
    <cfRule type="expression" dxfId="113" priority="4" stopIfTrue="1">
      <formula>AND(($J$8=$F$6),($J$8&lt;&gt;""))</formula>
    </cfRule>
    <cfRule type="expression" priority="5" stopIfTrue="1">
      <formula>$J$4=$F$6</formula>
    </cfRule>
    <cfRule type="expression" dxfId="112" priority="6" stopIfTrue="1">
      <formula>AND(($K$6&lt;&gt;""),($J$8&lt;&gt;""))</formula>
    </cfRule>
  </conditionalFormatting>
  <conditionalFormatting sqref="J4:K4">
    <cfRule type="expression" dxfId="111" priority="7" stopIfTrue="1">
      <formula>AND(($J$4=$F$6),($J$4&lt;&gt;""))</formula>
    </cfRule>
    <cfRule type="expression" priority="8" stopIfTrue="1">
      <formula>$J$8=$F$6</formula>
    </cfRule>
    <cfRule type="expression" dxfId="110" priority="9" stopIfTrue="1">
      <formula>AND(($K$6&lt;&gt;""),($J$4&lt;&gt;""))</formula>
    </cfRule>
  </conditionalFormatting>
  <conditionalFormatting sqref="F10:G10">
    <cfRule type="expression" dxfId="109" priority="10" stopIfTrue="1">
      <formula>AND(($F$10=$B$8),($F$10&lt;&gt;""))</formula>
    </cfRule>
    <cfRule type="expression" priority="11" stopIfTrue="1">
      <formula>$F$6=$B$8</formula>
    </cfRule>
    <cfRule type="expression" dxfId="108" priority="12" stopIfTrue="1">
      <formula>AND(($G$8&lt;&gt;""),($F$10&lt;&gt;""))</formula>
    </cfRule>
  </conditionalFormatting>
  <conditionalFormatting sqref="F16:G16">
    <cfRule type="expression" dxfId="107" priority="13" stopIfTrue="1">
      <formula>AND(($F$16=$B$18),($F$16&lt;&gt;""))</formula>
    </cfRule>
    <cfRule type="expression" priority="14" stopIfTrue="1">
      <formula>$F$20=$B$18</formula>
    </cfRule>
    <cfRule type="expression" dxfId="106" priority="15" stopIfTrue="1">
      <formula>AND(($G$18&lt;&gt;""),($F$16&lt;&gt;""))</formula>
    </cfRule>
  </conditionalFormatting>
  <conditionalFormatting sqref="F20:G20">
    <cfRule type="expression" dxfId="105" priority="16" stopIfTrue="1">
      <formula>AND(($F$20=$B$18),($F$20&lt;&gt;""))</formula>
    </cfRule>
    <cfRule type="expression" priority="17" stopIfTrue="1">
      <formula>$F$16=$B$18</formula>
    </cfRule>
    <cfRule type="expression" dxfId="104" priority="18" stopIfTrue="1">
      <formula>AND(($G$18&lt;&gt;""),($F$20&lt;&gt;""))</formula>
    </cfRule>
  </conditionalFormatting>
  <conditionalFormatting sqref="J14:K14">
    <cfRule type="expression" dxfId="103" priority="19" stopIfTrue="1">
      <formula>AND(($J$14=$F$16),($J$14&lt;&gt;""))</formula>
    </cfRule>
    <cfRule type="expression" priority="20" stopIfTrue="1">
      <formula>$J$18=$F$16</formula>
    </cfRule>
    <cfRule type="expression" dxfId="102" priority="21" stopIfTrue="1">
      <formula>AND(($K$16&lt;&gt;""),($J$14&lt;&gt;""))</formula>
    </cfRule>
  </conditionalFormatting>
  <conditionalFormatting sqref="J18:K18">
    <cfRule type="expression" dxfId="101" priority="22" stopIfTrue="1">
      <formula>AND(($J$18=$F$16),($J$18&lt;&gt;""))</formula>
    </cfRule>
    <cfRule type="expression" priority="23" stopIfTrue="1">
      <formula>$J$14=$F$16</formula>
    </cfRule>
    <cfRule type="expression" dxfId="100" priority="24" stopIfTrue="1">
      <formula>AND(($K$16&lt;&gt;""),($J$18&lt;&gt;""))</formula>
    </cfRule>
  </conditionalFormatting>
  <conditionalFormatting sqref="Q4:R4">
    <cfRule type="expression" dxfId="99" priority="25" stopIfTrue="1">
      <formula>AND(($Q$4=$U$6),($Q$4&lt;&gt;""))</formula>
    </cfRule>
    <cfRule type="expression" priority="26" stopIfTrue="1">
      <formula>$Q$8=$U$6</formula>
    </cfRule>
    <cfRule type="expression" dxfId="98" priority="27" stopIfTrue="1">
      <formula>AND(($R$6&lt;&gt;""),($Q$4&lt;&gt;""))</formula>
    </cfRule>
  </conditionalFormatting>
  <conditionalFormatting sqref="Q8:R8">
    <cfRule type="expression" dxfId="97" priority="28" stopIfTrue="1">
      <formula>AND(($Q$8=$U$6),($Q$8&lt;&gt;""))</formula>
    </cfRule>
    <cfRule type="expression" priority="29" stopIfTrue="1">
      <formula>$Q$4=$U$6</formula>
    </cfRule>
    <cfRule type="expression" dxfId="96" priority="30" stopIfTrue="1">
      <formula>AND(($R$6&lt;&gt;""),($Q$8&lt;&gt;""))</formula>
    </cfRule>
  </conditionalFormatting>
  <conditionalFormatting sqref="Q14:R14">
    <cfRule type="expression" dxfId="95" priority="31" stopIfTrue="1">
      <formula>AND(($Q$14=$U$16),($Q$14&lt;&gt;""))</formula>
    </cfRule>
    <cfRule type="expression" priority="32" stopIfTrue="1">
      <formula>$Q$18=$U$16</formula>
    </cfRule>
    <cfRule type="expression" dxfId="94" priority="33" stopIfTrue="1">
      <formula>AND(($R$16&lt;&gt;""),($Q$14&lt;&gt;""))</formula>
    </cfRule>
  </conditionalFormatting>
  <conditionalFormatting sqref="Q18:R18">
    <cfRule type="expression" dxfId="93" priority="34" stopIfTrue="1">
      <formula>AND(($Q$18=$U$16),($Q$18&lt;&gt;""))</formula>
    </cfRule>
    <cfRule type="expression" priority="35" stopIfTrue="1">
      <formula>$Q$14=$U$16</formula>
    </cfRule>
    <cfRule type="expression" dxfId="92" priority="36" stopIfTrue="1">
      <formula>AND(($R$16&lt;&gt;""),($Q$18&lt;&gt;""))</formula>
    </cfRule>
  </conditionalFormatting>
  <conditionalFormatting sqref="M3:N3">
    <cfRule type="expression" dxfId="91" priority="37" stopIfTrue="1">
      <formula>AND(($M$3=$Q$4),($M$3&lt;&gt;""))</formula>
    </cfRule>
    <cfRule type="expression" dxfId="90" priority="38" stopIfTrue="1">
      <formula>$M$5=$Q$4</formula>
    </cfRule>
    <cfRule type="expression" dxfId="89" priority="39" stopIfTrue="1">
      <formula>AND(($N$4&lt;&gt;""),($M$3&lt;&gt;""))</formula>
    </cfRule>
  </conditionalFormatting>
  <conditionalFormatting sqref="M5:N5">
    <cfRule type="expression" dxfId="88" priority="40" stopIfTrue="1">
      <formula>AND(($M$5=$Q$4),($M$5&lt;&gt;""))</formula>
    </cfRule>
    <cfRule type="expression" priority="41" stopIfTrue="1">
      <formula>$M$3=$Q$4</formula>
    </cfRule>
    <cfRule type="expression" dxfId="87" priority="42" stopIfTrue="1">
      <formula>AND(($N$4&lt;&gt;""),($M$5&lt;&gt;""))</formula>
    </cfRule>
  </conditionalFormatting>
  <conditionalFormatting sqref="M7:N7">
    <cfRule type="expression" dxfId="86" priority="43" stopIfTrue="1">
      <formula>AND(($M$7=$Q$8),($M$7&lt;&gt;""))</formula>
    </cfRule>
    <cfRule type="expression" priority="44" stopIfTrue="1">
      <formula>$M$9=$Q$8</formula>
    </cfRule>
    <cfRule type="expression" dxfId="85" priority="45" stopIfTrue="1">
      <formula>AND(($N$8&lt;&gt;""),($M$7&lt;&gt;""))</formula>
    </cfRule>
  </conditionalFormatting>
  <conditionalFormatting sqref="M9:N9">
    <cfRule type="expression" dxfId="84" priority="46" stopIfTrue="1">
      <formula>AND(($M$9=$Q$8),($M$9&lt;&gt;""))</formula>
    </cfRule>
    <cfRule type="expression" priority="47" stopIfTrue="1">
      <formula>$M$7=$Q$8</formula>
    </cfRule>
    <cfRule type="expression" dxfId="83" priority="48" stopIfTrue="1">
      <formula>AND(($N$8&lt;&gt;""),($M$9&lt;&gt;""))</formula>
    </cfRule>
  </conditionalFormatting>
  <conditionalFormatting sqref="M13:N13">
    <cfRule type="expression" dxfId="82" priority="49" stopIfTrue="1">
      <formula>AND(($M$13=$Q$14),($M$13&lt;&gt;""))</formula>
    </cfRule>
    <cfRule type="expression" priority="50" stopIfTrue="1">
      <formula>$M$15=$Q$14</formula>
    </cfRule>
    <cfRule type="expression" dxfId="81" priority="51" stopIfTrue="1">
      <formula>AND(($N$14&lt;&gt;""),($M$13&lt;&gt;""))</formula>
    </cfRule>
  </conditionalFormatting>
  <conditionalFormatting sqref="M15:N15">
    <cfRule type="expression" dxfId="80" priority="52" stopIfTrue="1">
      <formula>AND(($M$15=$Q$14),($M$15&lt;&gt;""))</formula>
    </cfRule>
    <cfRule type="expression" priority="53" stopIfTrue="1">
      <formula>$M$13=$Q$14</formula>
    </cfRule>
    <cfRule type="expression" dxfId="79" priority="54" stopIfTrue="1">
      <formula>AND(($N$14&lt;&gt;""),($M$15&lt;&gt;""))</formula>
    </cfRule>
  </conditionalFormatting>
  <conditionalFormatting sqref="M17:N17">
    <cfRule type="expression" dxfId="78" priority="55" stopIfTrue="1">
      <formula>AND(($M$17=$Q$18),($M$17&lt;&gt;""))</formula>
    </cfRule>
    <cfRule type="expression" priority="56" stopIfTrue="1">
      <formula>$M$19=$Q$18</formula>
    </cfRule>
    <cfRule type="expression" dxfId="77" priority="57" stopIfTrue="1">
      <formula>AND(($N$18&lt;&gt;""),($M$17&lt;&gt;""))</formula>
    </cfRule>
  </conditionalFormatting>
  <conditionalFormatting sqref="M19:N19">
    <cfRule type="expression" dxfId="76" priority="58" stopIfTrue="1">
      <formula>AND(($M$19=$Q$18),($M$19&lt;&gt;""))</formula>
    </cfRule>
    <cfRule type="expression" priority="59" stopIfTrue="1">
      <formula>$M$17=$Q$18</formula>
    </cfRule>
    <cfRule type="expression" dxfId="75" priority="60" stopIfTrue="1">
      <formula>AND(($N$18&lt;&gt;""),($M$19&lt;&gt;""))</formula>
    </cfRule>
  </conditionalFormatting>
  <conditionalFormatting sqref="S14 S8 S4 S18 O19 O17 O15 O13 O9 O7 O5 O3 I4 I8 E6 E10 E16 E20 I18 I14">
    <cfRule type="cellIs" dxfId="74" priority="61" stopIfTrue="1" operator="equal">
      <formula>"F"</formula>
    </cfRule>
    <cfRule type="cellIs" dxfId="73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16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43"/>
  <sheetViews>
    <sheetView showGridLines="0" topLeftCell="E1" zoomScale="75" workbookViewId="0">
      <selection activeCell="N26" sqref="N26"/>
    </sheetView>
  </sheetViews>
  <sheetFormatPr baseColWidth="10" defaultRowHeight="19.5"/>
  <cols>
    <col min="1" max="1" width="10.42578125" style="142" hidden="1" customWidth="1"/>
    <col min="2" max="2" width="24.7109375" style="140" hidden="1" customWidth="1"/>
    <col min="3" max="3" width="5.42578125" style="176" hidden="1" customWidth="1"/>
    <col min="4" max="4" width="2.42578125" style="176" hidden="1" customWidth="1"/>
    <col min="5" max="5" width="10.7109375" style="143" customWidth="1"/>
    <col min="6" max="6" width="24.7109375" style="145" customWidth="1"/>
    <col min="7" max="7" width="5.28515625" style="145" customWidth="1"/>
    <col min="8" max="8" width="2.42578125" style="145" customWidth="1"/>
    <col min="9" max="9" width="10.7109375" style="144" customWidth="1"/>
    <col min="10" max="10" width="24.7109375" style="145" customWidth="1"/>
    <col min="11" max="11" width="5.28515625" style="145" customWidth="1"/>
    <col min="12" max="12" width="2.42578125" style="145" customWidth="1"/>
    <col min="13" max="13" width="10.7109375" style="144" customWidth="1"/>
    <col min="14" max="14" width="24.7109375" style="145" customWidth="1"/>
    <col min="15" max="15" width="5.28515625" style="145" customWidth="1"/>
    <col min="16" max="16" width="2.42578125" style="145" customWidth="1"/>
    <col min="17" max="17" width="10.7109375" style="144" customWidth="1"/>
    <col min="18" max="18" width="24.7109375" style="145" customWidth="1"/>
    <col min="19" max="19" width="5.28515625" style="145" customWidth="1"/>
    <col min="20" max="20" width="6.85546875" style="145" customWidth="1"/>
    <col min="21" max="21" width="6.85546875" style="144" hidden="1" customWidth="1"/>
    <col min="22" max="22" width="24" style="146" hidden="1" customWidth="1"/>
    <col min="23" max="27" width="11.42578125" style="147" hidden="1" customWidth="1"/>
    <col min="28" max="28" width="11.42578125" style="146" hidden="1" customWidth="1"/>
    <col min="29" max="29" width="24" style="146" hidden="1" customWidth="1"/>
    <col min="30" max="30" width="10.7109375" style="147" hidden="1" customWidth="1"/>
    <col min="31" max="31" width="11.42578125" style="146" hidden="1" customWidth="1"/>
    <col min="32" max="32" width="24" style="146" hidden="1" customWidth="1"/>
    <col min="33" max="33" width="11.42578125" style="147" hidden="1" customWidth="1"/>
    <col min="34" max="35" width="11.42578125" style="146" hidden="1" customWidth="1"/>
    <col min="36" max="16384" width="11.42578125" style="146"/>
  </cols>
  <sheetData>
    <row r="1" spans="2:35" ht="29.25">
      <c r="B1" s="221" t="s">
        <v>12</v>
      </c>
      <c r="C1" s="221"/>
      <c r="D1" s="221"/>
      <c r="F1" s="221" t="s">
        <v>13</v>
      </c>
      <c r="G1" s="221"/>
      <c r="H1" s="221"/>
      <c r="J1" s="221" t="s">
        <v>14</v>
      </c>
      <c r="K1" s="221"/>
      <c r="L1" s="221"/>
      <c r="N1" s="221" t="s">
        <v>77</v>
      </c>
      <c r="O1" s="221"/>
      <c r="P1" s="221"/>
    </row>
    <row r="2" spans="2:35" ht="22.5">
      <c r="B2" s="220" t="str">
        <f>"("&amp;Accueil!D20&amp;" manches)"</f>
        <v>( manches)</v>
      </c>
      <c r="C2" s="220"/>
      <c r="D2" s="220"/>
      <c r="F2" s="220" t="str">
        <f>"("&amp;Accueil!G20&amp;" manches)"</f>
        <v>(4 manches)</v>
      </c>
      <c r="G2" s="220"/>
      <c r="H2" s="220"/>
      <c r="J2" s="220" t="str">
        <f>"("&amp;Accueil!D22&amp;" manches)"</f>
        <v>(4 manches)</v>
      </c>
      <c r="K2" s="220"/>
      <c r="L2" s="220"/>
      <c r="N2" s="220" t="str">
        <f>"("&amp;Accueil!G22&amp;" manches)"</f>
        <v>(5 manches)</v>
      </c>
      <c r="O2" s="220"/>
      <c r="P2" s="220"/>
    </row>
    <row r="3" spans="2:35" ht="24.95" customHeight="1" thickBot="1">
      <c r="B3" s="98"/>
      <c r="C3" s="99"/>
      <c r="D3" s="148"/>
      <c r="E3" s="149"/>
      <c r="F3" s="150"/>
      <c r="G3" s="150"/>
      <c r="H3" s="150"/>
      <c r="I3" s="151"/>
      <c r="J3" s="150"/>
      <c r="K3" s="150"/>
      <c r="L3" s="150"/>
      <c r="M3" s="151"/>
      <c r="N3" s="150"/>
      <c r="O3" s="150"/>
      <c r="P3" s="150"/>
      <c r="Q3" s="151"/>
      <c r="R3" s="150"/>
      <c r="S3" s="150"/>
      <c r="V3" s="152" t="s">
        <v>21</v>
      </c>
      <c r="W3" s="153" t="s">
        <v>22</v>
      </c>
      <c r="X3" s="153" t="s">
        <v>23</v>
      </c>
      <c r="Y3" s="153" t="s">
        <v>24</v>
      </c>
      <c r="Z3" s="154" t="s">
        <v>77</v>
      </c>
      <c r="AA3" s="155" t="s">
        <v>26</v>
      </c>
      <c r="AC3" s="152" t="s">
        <v>21</v>
      </c>
      <c r="AD3" s="155" t="s">
        <v>25</v>
      </c>
      <c r="AF3" s="152" t="s">
        <v>21</v>
      </c>
      <c r="AG3" s="155" t="s">
        <v>25</v>
      </c>
      <c r="AH3" s="155" t="s">
        <v>26</v>
      </c>
      <c r="AI3" s="155" t="s">
        <v>27</v>
      </c>
    </row>
    <row r="4" spans="2:35" ht="24.95" customHeight="1" thickBot="1">
      <c r="B4" s="156"/>
      <c r="C4" s="157"/>
      <c r="D4" s="158"/>
      <c r="E4" s="159"/>
      <c r="F4" s="148"/>
      <c r="G4" s="160"/>
      <c r="H4" s="148"/>
      <c r="I4" s="159"/>
      <c r="J4" s="148"/>
      <c r="K4" s="160"/>
      <c r="L4" s="148"/>
      <c r="M4" s="159"/>
      <c r="N4" s="148"/>
      <c r="O4" s="160"/>
      <c r="P4" s="148"/>
      <c r="Q4" s="159"/>
      <c r="R4" s="148"/>
      <c r="S4" s="160"/>
      <c r="T4" s="82"/>
      <c r="U4" s="96"/>
      <c r="V4" s="161" t="str">
        <f>F5</f>
        <v/>
      </c>
      <c r="W4" s="178"/>
      <c r="X4" s="162">
        <f>IF(AND(H5="A",H7="A"),0,IF(H5="A",-H7,IF(H7="A",H5,H5-H7)))</f>
        <v>0</v>
      </c>
      <c r="Y4" s="162">
        <f>IF(J6=V4,IF(AND(L6="A",L12="A"),0,IF(OR(X4&gt;0,H7="A"),IF(L6="A",-L12,IF(L12="A",L6,L6-L12)),0)),0)</f>
        <v>0</v>
      </c>
      <c r="Z4" s="162">
        <f>IF(N9=V4,IF(AND(P9="A",P21="A"),0,IF(OR(Y4&gt;0,L12="A"),IF(P9="A",-P21,IF(P21="A",P9,P9-P21)),0)),0)</f>
        <v>0</v>
      </c>
      <c r="AA4" s="163">
        <f>SUM(W4:Z4)</f>
        <v>0</v>
      </c>
      <c r="AC4" s="161" t="str">
        <f>'1'!AR4</f>
        <v/>
      </c>
      <c r="AD4" s="163" t="str">
        <f>'1'!AS4</f>
        <v/>
      </c>
      <c r="AF4" s="161" t="str">
        <f>IF(Inscrits!B2=0,"",Inscrits!B2)</f>
        <v>JACOBERGER FABIEN</v>
      </c>
      <c r="AG4" s="163" t="e">
        <f>VLOOKUP(AF4,$AC$4:$AD$35,2,FALSE)</f>
        <v>#N/A</v>
      </c>
      <c r="AH4" s="163" t="e">
        <f>VLOOKUP(AF4,$V$4:$AA$35,6,FALSE)</f>
        <v>#N/A</v>
      </c>
      <c r="AI4" s="164" t="e">
        <f t="shared" ref="AI4:AI19" si="0">AG4+AH4</f>
        <v>#N/A</v>
      </c>
    </row>
    <row r="5" spans="2:35" ht="24.95" customHeight="1" thickBot="1">
      <c r="B5" s="165"/>
      <c r="C5" s="166"/>
      <c r="D5" s="187"/>
      <c r="E5" s="190" t="s">
        <v>57</v>
      </c>
      <c r="F5" s="188" t="str">
        <f>IF('1'!U6=0,"",'1'!U6)</f>
        <v/>
      </c>
      <c r="G5" s="169" t="str">
        <f>IF('1'!V6=0,"",'1'!V6)</f>
        <v/>
      </c>
      <c r="H5" s="170"/>
      <c r="I5" s="171"/>
      <c r="J5" s="148"/>
      <c r="K5" s="148"/>
      <c r="L5" s="148"/>
      <c r="M5" s="159"/>
      <c r="N5" s="148"/>
      <c r="O5" s="148"/>
      <c r="P5" s="148"/>
      <c r="Q5" s="159"/>
      <c r="R5" s="148"/>
      <c r="S5" s="148"/>
      <c r="T5" s="82"/>
      <c r="U5" s="96"/>
      <c r="V5" s="177"/>
      <c r="W5" s="178"/>
      <c r="X5" s="178"/>
      <c r="Y5" s="178"/>
      <c r="Z5" s="178"/>
      <c r="AA5" s="178"/>
      <c r="AC5" s="161" t="str">
        <f>'1'!AR5</f>
        <v/>
      </c>
      <c r="AD5" s="163" t="str">
        <f>'1'!AS5</f>
        <v/>
      </c>
      <c r="AF5" s="161" t="str">
        <f>IF(Inscrits!B3=0,"",Inscrits!B3)</f>
        <v>VIRGA JOEL</v>
      </c>
      <c r="AG5" s="163" t="e">
        <f t="shared" ref="AG5:AG19" si="1">VLOOKUP(AF5,$AC$4:$AD$35,2,FALSE)</f>
        <v>#N/A</v>
      </c>
      <c r="AH5" s="163" t="e">
        <f t="shared" ref="AH5:AH19" si="2">VLOOKUP(AF5,$V$4:$AA$35,6,FALSE)</f>
        <v>#N/A</v>
      </c>
      <c r="AI5" s="164" t="e">
        <f t="shared" si="0"/>
        <v>#N/A</v>
      </c>
    </row>
    <row r="6" spans="2:35" ht="24.95" customHeight="1" thickBot="1">
      <c r="B6" s="98"/>
      <c r="C6" s="99"/>
      <c r="D6" s="172"/>
      <c r="E6" s="191"/>
      <c r="F6" s="98" t="s">
        <v>98</v>
      </c>
      <c r="G6" s="99"/>
      <c r="H6" s="148"/>
      <c r="I6" s="171"/>
      <c r="J6" s="168" t="str">
        <f>IF(AND(H5="A",H7="A"),F5,IF(H5="A",F7,IF(H7="A",F5,IF(H5=H7,"",(IF(H5&gt;H7,F5,F7))))))</f>
        <v/>
      </c>
      <c r="K6" s="169" t="str">
        <f>IF(AND(H5="A",H7="A"),G5,IF(H5="A",G7,IF(H7="A",G5,IF(H5=H7,"",(IF(H5&gt;H7,G5,G7))))))</f>
        <v/>
      </c>
      <c r="L6" s="170"/>
      <c r="M6" s="171"/>
      <c r="N6" s="148"/>
      <c r="O6" s="148"/>
      <c r="P6" s="148"/>
      <c r="Q6" s="159"/>
      <c r="R6" s="148"/>
      <c r="S6" s="148"/>
      <c r="T6" s="82"/>
      <c r="U6" s="96"/>
      <c r="V6" s="161" t="str">
        <f>F7</f>
        <v/>
      </c>
      <c r="W6" s="178"/>
      <c r="X6" s="162">
        <f>IF(AND(H5="A",H7="A"),0,IF(H7="A",-H5,IF(H5="A",H7,H7-H5)))</f>
        <v>0</v>
      </c>
      <c r="Y6" s="162">
        <f>IF(J6=V6,IF(AND(L6="A",L12="A"),0,IF(OR(X6&gt;0,H5="A"),IF(L6="A",-L12,IF(L12="A",L6,L6-L12)),0)),0)</f>
        <v>0</v>
      </c>
      <c r="Z6" s="162">
        <f>IF(N9=V6,IF(AND(P9="A",P21="A"),0,IF(OR(Y6&gt;0,L12="A"),IF(P9="A",-P21,IF(P21="A",P9,P9-P21)),0)),0)</f>
        <v>0</v>
      </c>
      <c r="AA6" s="163">
        <f t="shared" ref="AA6:AA19" si="3">SUM(W6:Z6)</f>
        <v>0</v>
      </c>
      <c r="AC6" s="161" t="str">
        <f>'1'!AR6</f>
        <v/>
      </c>
      <c r="AD6" s="163" t="str">
        <f>'1'!AS6</f>
        <v/>
      </c>
      <c r="AF6" s="161" t="str">
        <f>IF(Inscrits!B4=0,"",Inscrits!B4)</f>
        <v>CUBIZOLLES ALAIN</v>
      </c>
      <c r="AG6" s="163" t="e">
        <f t="shared" si="1"/>
        <v>#N/A</v>
      </c>
      <c r="AH6" s="163" t="e">
        <f t="shared" si="2"/>
        <v>#N/A</v>
      </c>
      <c r="AI6" s="164" t="e">
        <f t="shared" si="0"/>
        <v>#N/A</v>
      </c>
    </row>
    <row r="7" spans="2:35" ht="24.95" customHeight="1" thickBot="1">
      <c r="B7" s="156"/>
      <c r="C7" s="157"/>
      <c r="D7" s="189"/>
      <c r="E7" s="192" t="s">
        <v>113</v>
      </c>
      <c r="F7" s="188" t="str">
        <f>IF('2'!B18=0,"",'2'!B18)</f>
        <v/>
      </c>
      <c r="G7" s="169" t="str">
        <f>IF('2'!C18=0,"",'2'!C18)</f>
        <v/>
      </c>
      <c r="H7" s="170"/>
      <c r="I7" s="171"/>
      <c r="J7" s="148"/>
      <c r="K7" s="148"/>
      <c r="L7" s="148"/>
      <c r="M7" s="171"/>
      <c r="N7" s="148"/>
      <c r="O7" s="148"/>
      <c r="P7" s="148"/>
      <c r="Q7" s="159"/>
      <c r="R7" s="148"/>
      <c r="S7" s="148"/>
      <c r="T7" s="82"/>
      <c r="U7" s="96"/>
      <c r="V7" s="177"/>
      <c r="W7" s="178"/>
      <c r="X7" s="178"/>
      <c r="Y7" s="178"/>
      <c r="Z7" s="178"/>
      <c r="AA7" s="178"/>
      <c r="AC7" s="161" t="str">
        <f>'1'!AR7</f>
        <v/>
      </c>
      <c r="AD7" s="163" t="str">
        <f>'1'!AS7</f>
        <v/>
      </c>
      <c r="AF7" s="161" t="str">
        <f>IF(Inscrits!B5=0,"",Inscrits!B5)</f>
        <v>MOREIRA ALBERTO</v>
      </c>
      <c r="AG7" s="163" t="e">
        <f t="shared" si="1"/>
        <v>#N/A</v>
      </c>
      <c r="AH7" s="163" t="e">
        <f t="shared" si="2"/>
        <v>#N/A</v>
      </c>
      <c r="AI7" s="164" t="e">
        <f t="shared" si="0"/>
        <v>#N/A</v>
      </c>
    </row>
    <row r="8" spans="2:35" ht="24.95" customHeight="1" thickBot="1">
      <c r="B8" s="165"/>
      <c r="C8" s="166"/>
      <c r="D8" s="167"/>
      <c r="E8" s="191"/>
      <c r="F8" s="148"/>
      <c r="G8" s="148"/>
      <c r="H8" s="148"/>
      <c r="I8" s="159"/>
      <c r="J8" s="148"/>
      <c r="K8" s="148"/>
      <c r="L8" s="148"/>
      <c r="M8" s="171"/>
      <c r="N8" s="148"/>
      <c r="O8" s="148"/>
      <c r="P8" s="148"/>
      <c r="Q8" s="159"/>
      <c r="R8" s="148"/>
      <c r="S8" s="148"/>
      <c r="T8" s="82"/>
      <c r="U8" s="96"/>
      <c r="V8" s="161" t="str">
        <f>F11</f>
        <v/>
      </c>
      <c r="W8" s="178"/>
      <c r="X8" s="162">
        <f>IF(AND(H11="A",H13="A"),0,IF(H11="A",-H13,IF(H13="A",H11,H11-H13)))</f>
        <v>0</v>
      </c>
      <c r="Y8" s="162">
        <f>IF(J12=V8,IF(AND(L6="A",L12="A"),0,IF(OR(X8&gt;0,H13="A"),IF(L12="A",-L6,IF(L6="A",L12,L12-L6)),0)),0)</f>
        <v>0</v>
      </c>
      <c r="Z8" s="162">
        <f>IF(N9=V8,IF(AND(P9="A",P21="A"),0,IF(OR(Y8&gt;0,L6="A"),IF(P9="A",-P21,IF(P21="A",P9,P9-P21)),0)),0)</f>
        <v>0</v>
      </c>
      <c r="AA8" s="163">
        <f t="shared" si="3"/>
        <v>0</v>
      </c>
      <c r="AC8" s="161" t="str">
        <f>'1'!AR14</f>
        <v/>
      </c>
      <c r="AD8" s="163" t="str">
        <f>'1'!AS14</f>
        <v/>
      </c>
      <c r="AF8" s="161" t="str">
        <f>IF(Inscrits!B6=0,"",Inscrits!B6)</f>
        <v>VACOSSIN NICOLAS</v>
      </c>
      <c r="AG8" s="163" t="e">
        <f t="shared" si="1"/>
        <v>#N/A</v>
      </c>
      <c r="AH8" s="163" t="e">
        <f t="shared" si="2"/>
        <v>#N/A</v>
      </c>
      <c r="AI8" s="164" t="e">
        <f t="shared" si="0"/>
        <v>#N/A</v>
      </c>
    </row>
    <row r="9" spans="2:35" ht="24.95" customHeight="1" thickBot="1">
      <c r="B9" s="98"/>
      <c r="C9" s="99"/>
      <c r="D9" s="172"/>
      <c r="E9" s="193"/>
      <c r="F9" s="150"/>
      <c r="G9" s="150"/>
      <c r="H9" s="150"/>
      <c r="I9" s="151"/>
      <c r="J9" s="98" t="s">
        <v>102</v>
      </c>
      <c r="K9" s="99"/>
      <c r="L9" s="150"/>
      <c r="M9" s="173"/>
      <c r="N9" s="168" t="str">
        <f>IF(AND(L6="A",L12="A"),J6,IF(L6="A",J12,IF(L12="A",J6,IF(L6=L12,"",(IF(L6&gt;L12,J6,J12))))))</f>
        <v/>
      </c>
      <c r="O9" s="169" t="str">
        <f>IF(AND(L6="A",L12="A"),K6,IF(L6="A",K12,IF(L12="A",K6,IF(L6=L12,"",(IF(L6&gt;L12,K6,K12))))))</f>
        <v/>
      </c>
      <c r="P9" s="170"/>
      <c r="Q9" s="173"/>
      <c r="R9" s="148"/>
      <c r="S9" s="148"/>
      <c r="T9" s="82"/>
      <c r="V9" s="177"/>
      <c r="W9" s="178"/>
      <c r="X9" s="178"/>
      <c r="Y9" s="178"/>
      <c r="Z9" s="178"/>
      <c r="AA9" s="178"/>
      <c r="AC9" s="161" t="str">
        <f>'1'!AR15</f>
        <v/>
      </c>
      <c r="AD9" s="163" t="str">
        <f>'1'!AS15</f>
        <v/>
      </c>
      <c r="AF9" s="161" t="str">
        <f>IF(Inscrits!B7=0,"",Inscrits!B7)</f>
        <v>VILA VERDE EZEQUIEL</v>
      </c>
      <c r="AG9" s="163" t="e">
        <f t="shared" si="1"/>
        <v>#N/A</v>
      </c>
      <c r="AH9" s="163" t="e">
        <f t="shared" si="2"/>
        <v>#N/A</v>
      </c>
      <c r="AI9" s="164" t="e">
        <f t="shared" si="0"/>
        <v>#N/A</v>
      </c>
    </row>
    <row r="10" spans="2:35" ht="24.95" customHeight="1" thickBot="1">
      <c r="B10" s="156"/>
      <c r="C10" s="157"/>
      <c r="D10" s="158"/>
      <c r="E10" s="191"/>
      <c r="F10" s="148"/>
      <c r="G10" s="160"/>
      <c r="H10" s="148"/>
      <c r="I10" s="159"/>
      <c r="J10" s="148"/>
      <c r="K10" s="160"/>
      <c r="L10" s="148"/>
      <c r="M10" s="171"/>
      <c r="N10" s="148"/>
      <c r="O10" s="160"/>
      <c r="P10" s="148"/>
      <c r="Q10" s="171"/>
      <c r="R10" s="148"/>
      <c r="S10" s="160"/>
      <c r="T10" s="82"/>
      <c r="U10" s="96"/>
      <c r="V10" s="161" t="str">
        <f>F13</f>
        <v/>
      </c>
      <c r="W10" s="178"/>
      <c r="X10" s="162">
        <f>IF(AND(H11="A",H13="A"),0,IF(H13="A",-H11,IF(H11="A",H13,H13-H11)))</f>
        <v>0</v>
      </c>
      <c r="Y10" s="162">
        <f>IF(J12=V10,IF(AND(L6="A",L12="A"),0,IF(OR(X10&gt;0,H11="A"),IF(L12="A",-L6,IF(L6="A",L12,L12-L6)),0)),0)</f>
        <v>0</v>
      </c>
      <c r="Z10" s="162">
        <f>IF(N9=V10,IF(AND(P9="A",P21="A"),0,IF(OR(Y10&gt;0,L6="A"),IF(P9="A",-P21,IF(P21="A",P9,P9-P21)),0)),0)</f>
        <v>0</v>
      </c>
      <c r="AA10" s="163">
        <f t="shared" si="3"/>
        <v>0</v>
      </c>
      <c r="AC10" s="161" t="str">
        <f>'1'!AR16</f>
        <v/>
      </c>
      <c r="AD10" s="163" t="str">
        <f>'1'!AS16</f>
        <v/>
      </c>
      <c r="AF10" s="161" t="str">
        <f>IF(Inscrits!B8=0,"",Inscrits!B8)</f>
        <v>LEPAGE PATRICK</v>
      </c>
      <c r="AG10" s="163" t="e">
        <f t="shared" si="1"/>
        <v>#N/A</v>
      </c>
      <c r="AH10" s="163" t="e">
        <f t="shared" si="2"/>
        <v>#N/A</v>
      </c>
      <c r="AI10" s="164" t="e">
        <f t="shared" si="0"/>
        <v>#N/A</v>
      </c>
    </row>
    <row r="11" spans="2:35" ht="24.95" customHeight="1" thickBot="1">
      <c r="B11" s="165"/>
      <c r="C11" s="166"/>
      <c r="D11" s="187"/>
      <c r="E11" s="190" t="s">
        <v>58</v>
      </c>
      <c r="F11" s="188" t="str">
        <f>IF('1'!U16=0,"",'1'!U16)</f>
        <v/>
      </c>
      <c r="G11" s="169" t="str">
        <f>IF('1'!V16=0,"",'1'!V16)</f>
        <v/>
      </c>
      <c r="H11" s="170"/>
      <c r="I11" s="171"/>
      <c r="J11" s="148"/>
      <c r="K11" s="148"/>
      <c r="L11" s="148"/>
      <c r="M11" s="171"/>
      <c r="N11" s="148"/>
      <c r="O11" s="148"/>
      <c r="P11" s="148"/>
      <c r="Q11" s="171"/>
      <c r="R11" s="148"/>
      <c r="S11" s="148"/>
      <c r="T11" s="82"/>
      <c r="U11" s="96"/>
      <c r="V11" s="177"/>
      <c r="W11" s="178"/>
      <c r="X11" s="178"/>
      <c r="Y11" s="178"/>
      <c r="Z11" s="178"/>
      <c r="AA11" s="178"/>
      <c r="AC11" s="161" t="str">
        <f>'1'!AR17</f>
        <v>Blanc 1</v>
      </c>
      <c r="AD11" s="163">
        <f>'1'!AS17</f>
        <v>0</v>
      </c>
      <c r="AF11" s="161" t="str">
        <f>IF(Inscrits!B9=0,"",Inscrits!B9)</f>
        <v>MEUNIER PHILIPPE</v>
      </c>
      <c r="AG11" s="163" t="e">
        <f t="shared" si="1"/>
        <v>#N/A</v>
      </c>
      <c r="AH11" s="163" t="e">
        <f t="shared" si="2"/>
        <v>#N/A</v>
      </c>
      <c r="AI11" s="164" t="e">
        <f t="shared" si="0"/>
        <v>#N/A</v>
      </c>
    </row>
    <row r="12" spans="2:35" ht="24.95" customHeight="1" thickBot="1">
      <c r="B12" s="98"/>
      <c r="C12" s="99"/>
      <c r="D12" s="172"/>
      <c r="E12" s="191"/>
      <c r="F12" s="98" t="s">
        <v>99</v>
      </c>
      <c r="G12" s="99"/>
      <c r="H12" s="148"/>
      <c r="I12" s="171"/>
      <c r="J12" s="168" t="str">
        <f>IF(AND(H11="A",H13="A"),F11,IF(H11="A",F13,IF(H13="A",F11,IF(H11=H13,"",(IF(H11&gt;H13,F11,F13))))))</f>
        <v/>
      </c>
      <c r="K12" s="169" t="str">
        <f>IF(AND(H11="A",H13="A"),G11,IF(H11="A",G13,IF(H13="A",G11,IF(H11=H13,"",(IF(H11&gt;H13,G11,G13))))))</f>
        <v/>
      </c>
      <c r="L12" s="170"/>
      <c r="M12" s="171"/>
      <c r="N12" s="148"/>
      <c r="O12" s="148"/>
      <c r="P12" s="148"/>
      <c r="Q12" s="171"/>
      <c r="R12" s="148"/>
      <c r="S12" s="148"/>
      <c r="T12" s="82"/>
      <c r="U12" s="96"/>
      <c r="V12" s="177"/>
      <c r="W12" s="178"/>
      <c r="X12" s="178"/>
      <c r="Y12" s="178"/>
      <c r="Z12" s="178"/>
      <c r="AA12" s="178"/>
      <c r="AC12" s="161" t="str">
        <f>'2'!AR4</f>
        <v/>
      </c>
      <c r="AD12" s="163" t="str">
        <f>'2'!AS4</f>
        <v/>
      </c>
      <c r="AF12" s="161" t="str">
        <f>IF(Inscrits!B10=0,"",Inscrits!B10)</f>
        <v>VIGUIER FRANCK</v>
      </c>
      <c r="AG12" s="163" t="e">
        <f t="shared" si="1"/>
        <v>#N/A</v>
      </c>
      <c r="AH12" s="163" t="e">
        <f t="shared" si="2"/>
        <v>#N/A</v>
      </c>
      <c r="AI12" s="164" t="e">
        <f t="shared" si="0"/>
        <v>#N/A</v>
      </c>
    </row>
    <row r="13" spans="2:35" ht="24.95" customHeight="1" thickBot="1">
      <c r="B13" s="156"/>
      <c r="C13" s="157"/>
      <c r="D13" s="189"/>
      <c r="E13" s="192" t="s">
        <v>114</v>
      </c>
      <c r="F13" s="188" t="str">
        <f>IF('2'!B8=0,"",'2'!B8)</f>
        <v/>
      </c>
      <c r="G13" s="169" t="str">
        <f>IF('2'!C8=0,"",'2'!C8)</f>
        <v/>
      </c>
      <c r="H13" s="170"/>
      <c r="I13" s="171"/>
      <c r="J13" s="148"/>
      <c r="K13" s="148"/>
      <c r="L13" s="148"/>
      <c r="M13" s="159"/>
      <c r="N13" s="148"/>
      <c r="O13" s="148"/>
      <c r="P13" s="148"/>
      <c r="Q13" s="171"/>
      <c r="R13" s="148"/>
      <c r="S13" s="148"/>
      <c r="T13" s="82"/>
      <c r="U13" s="96"/>
      <c r="V13" s="161" t="str">
        <f>F17</f>
        <v/>
      </c>
      <c r="W13" s="178"/>
      <c r="X13" s="162">
        <f>IF(AND(H17="A",H19="A"),0,IF(H17="A",-H19,IF(H19="A",H17,H17-H19)))</f>
        <v>0</v>
      </c>
      <c r="Y13" s="162">
        <f>IF(J18=V13,IF(AND(L18="A",L24="A"),0,IF(OR(X13&gt;0,H19="A"),IF(L18="A",-L24,IF(L24="A",L18,L18-L24)),0)),0)</f>
        <v>0</v>
      </c>
      <c r="Z13" s="162">
        <f>IF(N21=V13,IF(AND(P9="A",P21="A"),0,IF(OR(Y13&gt;0,L24="A"),IF(P21="A",-P9,IF(P9="A",P21,P21-P9)),0)),0)</f>
        <v>0</v>
      </c>
      <c r="AA13" s="163">
        <f t="shared" si="3"/>
        <v>0</v>
      </c>
      <c r="AC13" s="161" t="str">
        <f>'2'!AR5</f>
        <v/>
      </c>
      <c r="AD13" s="163" t="str">
        <f>'2'!AS5</f>
        <v/>
      </c>
      <c r="AF13" s="161" t="str">
        <f>IF(Inscrits!B11=0,"",Inscrits!B11)</f>
        <v>DA SILVA JOSEPH</v>
      </c>
      <c r="AG13" s="163" t="e">
        <f t="shared" si="1"/>
        <v>#N/A</v>
      </c>
      <c r="AH13" s="163" t="e">
        <f t="shared" si="2"/>
        <v>#N/A</v>
      </c>
      <c r="AI13" s="164" t="e">
        <f t="shared" si="0"/>
        <v>#N/A</v>
      </c>
    </row>
    <row r="14" spans="2:35" ht="24.95" customHeight="1" thickBot="1">
      <c r="B14" s="165"/>
      <c r="C14" s="166"/>
      <c r="D14" s="167"/>
      <c r="E14" s="191"/>
      <c r="F14" s="148"/>
      <c r="G14" s="148"/>
      <c r="H14" s="148"/>
      <c r="I14" s="159"/>
      <c r="J14" s="148"/>
      <c r="K14" s="148"/>
      <c r="L14" s="148"/>
      <c r="M14" s="159"/>
      <c r="N14" s="148"/>
      <c r="O14" s="148"/>
      <c r="P14" s="148"/>
      <c r="Q14" s="171"/>
      <c r="R14" s="148"/>
      <c r="S14" s="148"/>
      <c r="T14" s="82"/>
      <c r="U14" s="96"/>
      <c r="V14" s="177"/>
      <c r="W14" s="178"/>
      <c r="X14" s="178"/>
      <c r="Y14" s="178"/>
      <c r="Z14" s="178"/>
      <c r="AA14" s="178"/>
      <c r="AC14" s="161" t="str">
        <f>'2'!AR6</f>
        <v/>
      </c>
      <c r="AD14" s="163" t="str">
        <f>'2'!AS6</f>
        <v/>
      </c>
      <c r="AF14" s="161" t="str">
        <f>IF(Inscrits!B12=0,"",Inscrits!B12)</f>
        <v>LORTHIOIS JOHN</v>
      </c>
      <c r="AG14" s="163" t="e">
        <f t="shared" si="1"/>
        <v>#N/A</v>
      </c>
      <c r="AH14" s="163" t="e">
        <f t="shared" si="2"/>
        <v>#N/A</v>
      </c>
      <c r="AI14" s="164" t="e">
        <f t="shared" si="0"/>
        <v>#N/A</v>
      </c>
    </row>
    <row r="15" spans="2:35" ht="24.95" customHeight="1" thickBot="1">
      <c r="B15" s="98"/>
      <c r="C15" s="99"/>
      <c r="D15" s="172"/>
      <c r="E15" s="193"/>
      <c r="F15" s="150"/>
      <c r="G15" s="150"/>
      <c r="H15" s="150"/>
      <c r="I15" s="151"/>
      <c r="J15" s="150"/>
      <c r="K15" s="150"/>
      <c r="L15" s="150"/>
      <c r="M15" s="151"/>
      <c r="N15" s="98" t="s">
        <v>104</v>
      </c>
      <c r="O15" s="99"/>
      <c r="P15" s="150"/>
      <c r="Q15" s="173"/>
      <c r="R15" s="168" t="str">
        <f>IF(AND(P9="A",P21="A"),N9,IF(P9="A",N21,IF(P21="A",N9,IF(P9=P21,"",(IF(P9&gt;P21,N9,N21))))))</f>
        <v/>
      </c>
      <c r="S15" s="169" t="str">
        <f>IF(AND(P9="F",P21="F"),O9,IF(P9="F",O21,IF(P21="F",O9,IF(P9=P21,"",(IF(P9&gt;P21,O9,O21))))))</f>
        <v/>
      </c>
      <c r="T15" s="82"/>
      <c r="V15" s="161" t="str">
        <f>F19</f>
        <v/>
      </c>
      <c r="W15" s="178"/>
      <c r="X15" s="162">
        <f>IF(AND(H17="A",H19="A"),0,IF(H19="A",-H17,IF(H17="A",H19,H19-H17)))</f>
        <v>0</v>
      </c>
      <c r="Y15" s="162">
        <f>IF(J18=V15,IF(AND(L18="A",L24="A"),0,IF(OR(X15&gt;0,H17="A"),IF(L18="A",-L24,IF(L24="A",L18,L18-L24)),0)),0)</f>
        <v>0</v>
      </c>
      <c r="Z15" s="162">
        <f>IF(N21=V15,IF(AND(P9="A",P21="A"),0,IF(OR(Y15&gt;0,L24="A"),IF(P21="A",-P9,IF(P9="A",P21,P21-P9)),0)),0)</f>
        <v>0</v>
      </c>
      <c r="AA15" s="163">
        <f t="shared" si="3"/>
        <v>0</v>
      </c>
      <c r="AC15" s="161" t="str">
        <f>'2'!AR7</f>
        <v/>
      </c>
      <c r="AD15" s="163" t="str">
        <f>'2'!AS7</f>
        <v/>
      </c>
      <c r="AF15" s="161" t="str">
        <f>IF(Inscrits!B13=0,"",Inscrits!B13)</f>
        <v>Blanc 1</v>
      </c>
      <c r="AG15" s="163">
        <f t="shared" si="1"/>
        <v>0</v>
      </c>
      <c r="AH15" s="163">
        <f t="shared" si="2"/>
        <v>0</v>
      </c>
      <c r="AI15" s="164">
        <f t="shared" si="0"/>
        <v>0</v>
      </c>
    </row>
    <row r="16" spans="2:35" ht="24.95" customHeight="1" thickBot="1">
      <c r="B16" s="156"/>
      <c r="C16" s="157"/>
      <c r="D16" s="158"/>
      <c r="E16" s="191"/>
      <c r="F16" s="148"/>
      <c r="G16" s="160"/>
      <c r="H16" s="148"/>
      <c r="I16" s="159"/>
      <c r="J16" s="148"/>
      <c r="K16" s="160"/>
      <c r="L16" s="148"/>
      <c r="M16" s="159"/>
      <c r="N16" s="148"/>
      <c r="O16" s="160"/>
      <c r="P16" s="148"/>
      <c r="Q16" s="171"/>
      <c r="R16" s="148"/>
      <c r="S16" s="160"/>
      <c r="T16" s="82"/>
      <c r="U16" s="96"/>
      <c r="V16" s="177"/>
      <c r="W16" s="178"/>
      <c r="X16" s="178"/>
      <c r="Y16" s="178"/>
      <c r="Z16" s="178"/>
      <c r="AA16" s="178"/>
      <c r="AC16" s="161" t="str">
        <f>'2'!AR14</f>
        <v/>
      </c>
      <c r="AD16" s="163" t="str">
        <f>'2'!AS14</f>
        <v/>
      </c>
      <c r="AF16" s="161" t="str">
        <f>IF(Inscrits!B14=0,"",Inscrits!B14)</f>
        <v>Blanc 2</v>
      </c>
      <c r="AG16" s="163" t="e">
        <f t="shared" si="1"/>
        <v>#N/A</v>
      </c>
      <c r="AH16" s="163" t="e">
        <f t="shared" si="2"/>
        <v>#N/A</v>
      </c>
      <c r="AI16" s="164" t="e">
        <f t="shared" si="0"/>
        <v>#N/A</v>
      </c>
    </row>
    <row r="17" spans="2:35" ht="24.95" customHeight="1" thickBot="1">
      <c r="B17" s="165"/>
      <c r="C17" s="166"/>
      <c r="D17" s="187"/>
      <c r="E17" s="190" t="s">
        <v>61</v>
      </c>
      <c r="F17" s="188" t="str">
        <f>IF('2'!U6=0,"",'2'!U6)</f>
        <v/>
      </c>
      <c r="G17" s="169" t="str">
        <f>IF('2'!V6=0,"",'2'!V6)</f>
        <v/>
      </c>
      <c r="H17" s="170"/>
      <c r="I17" s="171"/>
      <c r="J17" s="148"/>
      <c r="K17" s="148"/>
      <c r="L17" s="148"/>
      <c r="M17" s="159"/>
      <c r="N17" s="148"/>
      <c r="O17" s="148"/>
      <c r="P17" s="148"/>
      <c r="Q17" s="171"/>
      <c r="R17" s="148"/>
      <c r="S17" s="148"/>
      <c r="T17" s="82"/>
      <c r="U17" s="96"/>
      <c r="V17" s="161" t="str">
        <f>F23</f>
        <v/>
      </c>
      <c r="W17" s="178"/>
      <c r="X17" s="162">
        <f>IF(AND(H23="A",H25="A"),0,IF(H23="A",-H25,IF(H25="A",H23,H23-H25)))</f>
        <v>0</v>
      </c>
      <c r="Y17" s="162">
        <f>IF(J24=V17,IF(AND(L18="A",L24="A"),0,IF(OR(X17&gt;0,H25="A"),IF(L24="A",-L18,IF(L18="A",L24,L24-L18)),0)),0)</f>
        <v>0</v>
      </c>
      <c r="Z17" s="162">
        <f>IF(N21=V17,IF(AND(P9="A",P21="A"),0,IF(OR(Y17&gt;0,L18="A"),IF(P21="A",-P9,IF(P9="A",P21,P21-P9)),0)),0)</f>
        <v>0</v>
      </c>
      <c r="AA17" s="163">
        <f t="shared" si="3"/>
        <v>0</v>
      </c>
      <c r="AC17" s="161" t="str">
        <f>'2'!AR15</f>
        <v/>
      </c>
      <c r="AD17" s="163" t="str">
        <f>'2'!AS15</f>
        <v/>
      </c>
      <c r="AF17" s="161" t="str">
        <f>IF(Inscrits!B15=0,"",Inscrits!B15)</f>
        <v>Blanc 3</v>
      </c>
      <c r="AG17" s="163" t="e">
        <f t="shared" si="1"/>
        <v>#N/A</v>
      </c>
      <c r="AH17" s="163" t="e">
        <f t="shared" si="2"/>
        <v>#N/A</v>
      </c>
      <c r="AI17" s="164" t="e">
        <f t="shared" si="0"/>
        <v>#N/A</v>
      </c>
    </row>
    <row r="18" spans="2:35" ht="24.95" customHeight="1" thickBot="1">
      <c r="B18" s="98"/>
      <c r="C18" s="99"/>
      <c r="D18" s="172"/>
      <c r="E18" s="191"/>
      <c r="F18" s="98" t="s">
        <v>100</v>
      </c>
      <c r="G18" s="99"/>
      <c r="H18" s="148"/>
      <c r="I18" s="171"/>
      <c r="J18" s="168" t="str">
        <f>IF(AND(H17="A",H19="A"),F17,IF(H17="A",F19,IF(H19="A",F17,IF(H17=H19,"",(IF(H17&gt;H19,F17,F19))))))</f>
        <v/>
      </c>
      <c r="K18" s="169" t="str">
        <f>IF(AND(H17="A",H19="A"),G17,IF(H17="A",G19,IF(H19="A",G17,IF(H17=H19,"",(IF(H17&gt;H19,G17,G19))))))</f>
        <v/>
      </c>
      <c r="L18" s="170"/>
      <c r="M18" s="171"/>
      <c r="N18" s="148"/>
      <c r="O18" s="148"/>
      <c r="P18" s="148"/>
      <c r="Q18" s="171"/>
      <c r="R18" s="148"/>
      <c r="S18" s="148"/>
      <c r="T18" s="82"/>
      <c r="U18" s="96"/>
      <c r="V18" s="177"/>
      <c r="W18" s="178"/>
      <c r="X18" s="178"/>
      <c r="Y18" s="178"/>
      <c r="Z18" s="178"/>
      <c r="AA18" s="178"/>
      <c r="AC18" s="161" t="str">
        <f>'2'!AR16</f>
        <v/>
      </c>
      <c r="AD18" s="163" t="str">
        <f>'2'!AS16</f>
        <v/>
      </c>
      <c r="AF18" s="161" t="str">
        <f>IF(Inscrits!B16=0,"",Inscrits!B16)</f>
        <v>Blanc 4</v>
      </c>
      <c r="AG18" s="163" t="e">
        <f t="shared" si="1"/>
        <v>#N/A</v>
      </c>
      <c r="AH18" s="163" t="e">
        <f t="shared" si="2"/>
        <v>#N/A</v>
      </c>
      <c r="AI18" s="164" t="e">
        <f t="shared" si="0"/>
        <v>#N/A</v>
      </c>
    </row>
    <row r="19" spans="2:35" ht="24.95" customHeight="1" thickBot="1">
      <c r="B19" s="156"/>
      <c r="C19" s="157"/>
      <c r="D19" s="189"/>
      <c r="E19" s="192" t="s">
        <v>49</v>
      </c>
      <c r="F19" s="188" t="str">
        <f>IF('1'!B18=0,"",'1'!B18)</f>
        <v/>
      </c>
      <c r="G19" s="169" t="str">
        <f>IF('1'!C18=0,"",'1'!C18)</f>
        <v/>
      </c>
      <c r="H19" s="170"/>
      <c r="I19" s="171"/>
      <c r="J19" s="148"/>
      <c r="K19" s="148"/>
      <c r="L19" s="148"/>
      <c r="M19" s="171"/>
      <c r="N19" s="148"/>
      <c r="O19" s="148"/>
      <c r="P19" s="148"/>
      <c r="Q19" s="171"/>
      <c r="R19" s="148"/>
      <c r="S19" s="148"/>
      <c r="T19" s="82"/>
      <c r="U19" s="96"/>
      <c r="V19" s="161" t="str">
        <f>F25</f>
        <v/>
      </c>
      <c r="W19" s="178"/>
      <c r="X19" s="162">
        <f>IF(AND(H23="A",H25="A"),0,IF(H25="A",-H23,IF(H23="A",H25,H25-H23)))</f>
        <v>0</v>
      </c>
      <c r="Y19" s="162">
        <f>IF(J24=V19,IF(AND(L18="A",L24="A"),0,IF(OR(X19&gt;0,H23="A"),IF(L24="A",-L18,IF(L18="A",L24,L24-L18)),0)),0)</f>
        <v>0</v>
      </c>
      <c r="Z19" s="162">
        <f>IF(N21=V19,IF(AND(P9="A",P21="A"),0,IF(OR(Y19&gt;0,L18="A"),IF(P21="A",-P9,IF(P9="A",P21,P21-P9)),0)),0)</f>
        <v>0</v>
      </c>
      <c r="AA19" s="163">
        <f t="shared" si="3"/>
        <v>0</v>
      </c>
      <c r="AC19" s="161" t="str">
        <f>'2'!AR17</f>
        <v/>
      </c>
      <c r="AD19" s="163" t="str">
        <f>'2'!AS17</f>
        <v/>
      </c>
      <c r="AF19" s="161" t="str">
        <f>IF(Inscrits!B17=0,"",Inscrits!B17)</f>
        <v>Blanc 5</v>
      </c>
      <c r="AG19" s="163" t="e">
        <f t="shared" si="1"/>
        <v>#N/A</v>
      </c>
      <c r="AH19" s="163" t="e">
        <f t="shared" si="2"/>
        <v>#N/A</v>
      </c>
      <c r="AI19" s="164" t="e">
        <f t="shared" si="0"/>
        <v>#N/A</v>
      </c>
    </row>
    <row r="20" spans="2:35" ht="24.95" customHeight="1" thickBot="1">
      <c r="B20" s="165"/>
      <c r="C20" s="166"/>
      <c r="D20" s="167"/>
      <c r="E20" s="191"/>
      <c r="F20" s="148"/>
      <c r="G20" s="148"/>
      <c r="H20" s="148"/>
      <c r="I20" s="159"/>
      <c r="J20" s="148"/>
      <c r="K20" s="148"/>
      <c r="L20" s="148"/>
      <c r="M20" s="171"/>
      <c r="N20" s="148"/>
      <c r="O20" s="148"/>
      <c r="P20" s="148"/>
      <c r="Q20" s="171"/>
      <c r="R20" s="148"/>
      <c r="S20" s="148"/>
      <c r="T20" s="82"/>
      <c r="U20" s="96"/>
      <c r="V20" s="174" t="str">
        <f>'1'!AR14</f>
        <v/>
      </c>
      <c r="W20" s="146"/>
      <c r="X20" s="146"/>
      <c r="Y20" s="146"/>
      <c r="Z20" s="146"/>
      <c r="AA20" s="175">
        <v>0</v>
      </c>
      <c r="AC20" s="177"/>
      <c r="AD20" s="178"/>
      <c r="AF20" s="177"/>
      <c r="AG20" s="178"/>
      <c r="AH20" s="178"/>
      <c r="AI20" s="178"/>
    </row>
    <row r="21" spans="2:35" ht="24.95" customHeight="1" thickBot="1">
      <c r="B21" s="98"/>
      <c r="C21" s="99"/>
      <c r="D21" s="172"/>
      <c r="E21" s="191"/>
      <c r="F21" s="148"/>
      <c r="G21" s="150"/>
      <c r="H21" s="150"/>
      <c r="I21" s="151"/>
      <c r="J21" s="98" t="s">
        <v>103</v>
      </c>
      <c r="K21" s="99"/>
      <c r="L21" s="150"/>
      <c r="M21" s="173"/>
      <c r="N21" s="168" t="str">
        <f>IF(AND(L18="A",L24="A"),J18,IF(L18="A",J24,IF(L24="A",J18,IF(L18=L24,"",(IF(L18&gt;L24,J18,J24))))))</f>
        <v/>
      </c>
      <c r="O21" s="169" t="str">
        <f>IF(AND(L18="A",L24="A"),K18,IF(L18="A",K24,IF(L24="A",K18,IF(L18=L24,"",(IF(L18&gt;L24,K18,K24))))))</f>
        <v/>
      </c>
      <c r="P21" s="170"/>
      <c r="Q21" s="173"/>
      <c r="R21" s="148"/>
      <c r="S21" s="148"/>
      <c r="T21" s="82"/>
      <c r="V21" s="174" t="str">
        <f>'1'!AR15</f>
        <v/>
      </c>
      <c r="W21" s="146"/>
      <c r="X21" s="146"/>
      <c r="Y21" s="146"/>
      <c r="Z21" s="146"/>
      <c r="AA21" s="175">
        <v>0</v>
      </c>
      <c r="AC21" s="177"/>
      <c r="AD21" s="178"/>
      <c r="AF21" s="177"/>
      <c r="AG21" s="178"/>
      <c r="AH21" s="178"/>
      <c r="AI21" s="178"/>
    </row>
    <row r="22" spans="2:35" ht="24.95" customHeight="1" thickBot="1">
      <c r="B22" s="156"/>
      <c r="C22" s="157"/>
      <c r="D22" s="158"/>
      <c r="E22" s="191"/>
      <c r="F22" s="148"/>
      <c r="G22" s="160"/>
      <c r="H22" s="148"/>
      <c r="I22" s="159"/>
      <c r="J22" s="148"/>
      <c r="K22" s="160"/>
      <c r="L22" s="148"/>
      <c r="M22" s="171"/>
      <c r="N22" s="148"/>
      <c r="O22" s="160"/>
      <c r="P22" s="148"/>
      <c r="Q22" s="159"/>
      <c r="R22" s="148"/>
      <c r="S22" s="160"/>
      <c r="T22" s="82"/>
      <c r="U22" s="96"/>
      <c r="V22" s="174" t="str">
        <f>'1'!AR16</f>
        <v/>
      </c>
      <c r="W22" s="146"/>
      <c r="X22" s="146"/>
      <c r="Y22" s="146"/>
      <c r="Z22" s="146"/>
      <c r="AA22" s="175">
        <v>0</v>
      </c>
      <c r="AC22" s="177"/>
      <c r="AD22" s="178"/>
      <c r="AF22" s="177"/>
      <c r="AG22" s="178"/>
      <c r="AH22" s="178"/>
      <c r="AI22" s="178"/>
    </row>
    <row r="23" spans="2:35" ht="24.95" customHeight="1" thickBot="1">
      <c r="B23" s="165"/>
      <c r="C23" s="166"/>
      <c r="D23" s="187"/>
      <c r="E23" s="190" t="s">
        <v>62</v>
      </c>
      <c r="F23" s="188" t="str">
        <f>IF('2'!U16=0,"",'2'!U16)</f>
        <v/>
      </c>
      <c r="G23" s="169" t="str">
        <f>IF('2'!V16=0,"",'2'!V16)</f>
        <v/>
      </c>
      <c r="H23" s="170"/>
      <c r="I23" s="171"/>
      <c r="J23" s="148"/>
      <c r="K23" s="148"/>
      <c r="L23" s="148"/>
      <c r="M23" s="171"/>
      <c r="N23" s="148"/>
      <c r="O23" s="148"/>
      <c r="P23" s="148"/>
      <c r="Q23" s="159"/>
      <c r="R23" s="148"/>
      <c r="S23" s="148"/>
      <c r="T23" s="82"/>
      <c r="U23" s="96"/>
      <c r="V23" s="174" t="str">
        <f>'1'!AR17</f>
        <v>Blanc 1</v>
      </c>
      <c r="W23" s="146"/>
      <c r="X23" s="146"/>
      <c r="Y23" s="146"/>
      <c r="Z23" s="146"/>
      <c r="AA23" s="175">
        <v>0</v>
      </c>
      <c r="AC23" s="177"/>
      <c r="AD23" s="178"/>
      <c r="AF23" s="177"/>
      <c r="AG23" s="178"/>
      <c r="AH23" s="178"/>
      <c r="AI23" s="178"/>
    </row>
    <row r="24" spans="2:35" ht="24.95" customHeight="1" thickBot="1">
      <c r="B24" s="98"/>
      <c r="C24" s="99"/>
      <c r="D24" s="172"/>
      <c r="E24" s="191"/>
      <c r="F24" s="98" t="s">
        <v>101</v>
      </c>
      <c r="G24" s="99"/>
      <c r="H24" s="148"/>
      <c r="I24" s="171"/>
      <c r="J24" s="168" t="str">
        <f>IF(AND(H23="A",H25="A"),F23,IF(H23="A",F25,IF(H25="A",F23,IF(H23=H25,"",(IF(H23&gt;H25,F23,F25))))))</f>
        <v/>
      </c>
      <c r="K24" s="169" t="str">
        <f>IF(AND(H23="A",H25="A"),G23,IF(H23="A",G25,IF(H25="A",G23,IF(H23=H25,"",(IF(H23&gt;H25,G23,G25))))))</f>
        <v/>
      </c>
      <c r="L24" s="170"/>
      <c r="M24" s="171"/>
      <c r="N24" s="148"/>
      <c r="O24" s="148"/>
      <c r="P24" s="148"/>
      <c r="Q24" s="159"/>
      <c r="R24" s="148"/>
      <c r="S24" s="148"/>
      <c r="T24" s="82"/>
      <c r="U24" s="96"/>
      <c r="V24" s="174" t="str">
        <f>'2'!AR14</f>
        <v/>
      </c>
      <c r="AA24" s="175">
        <v>0</v>
      </c>
      <c r="AC24" s="177"/>
      <c r="AD24" s="178"/>
      <c r="AF24" s="177"/>
      <c r="AG24" s="178"/>
      <c r="AH24" s="178"/>
      <c r="AI24" s="178"/>
    </row>
    <row r="25" spans="2:35" ht="24.95" customHeight="1" thickBot="1">
      <c r="B25" s="156"/>
      <c r="C25" s="157"/>
      <c r="D25" s="189"/>
      <c r="E25" s="192" t="s">
        <v>115</v>
      </c>
      <c r="F25" s="188" t="str">
        <f>IF('1'!B8=0,"",'1'!B8)</f>
        <v/>
      </c>
      <c r="G25" s="169" t="str">
        <f>IF('1'!C8=0,"",'1'!C8)</f>
        <v/>
      </c>
      <c r="H25" s="170"/>
      <c r="I25" s="171"/>
      <c r="J25" s="148"/>
      <c r="K25" s="148"/>
      <c r="L25" s="148"/>
      <c r="M25" s="159"/>
      <c r="N25" s="148"/>
      <c r="O25" s="148"/>
      <c r="P25" s="148"/>
      <c r="Q25" s="159"/>
      <c r="R25" s="148"/>
      <c r="S25" s="148"/>
      <c r="T25" s="82"/>
      <c r="U25" s="96"/>
      <c r="V25" s="174" t="str">
        <f>'2'!AR15</f>
        <v/>
      </c>
      <c r="AA25" s="175">
        <v>0</v>
      </c>
      <c r="AC25" s="177"/>
      <c r="AD25" s="178"/>
      <c r="AF25" s="177"/>
      <c r="AG25" s="178"/>
      <c r="AH25" s="178"/>
      <c r="AI25" s="178"/>
    </row>
    <row r="26" spans="2:35" ht="24.95" customHeight="1" thickBot="1">
      <c r="B26" s="165"/>
      <c r="C26" s="166"/>
      <c r="D26" s="167"/>
      <c r="E26" s="159"/>
      <c r="F26" s="148"/>
      <c r="G26" s="148"/>
      <c r="H26" s="148"/>
      <c r="I26" s="159"/>
      <c r="J26" s="148"/>
      <c r="K26" s="148"/>
      <c r="L26" s="148"/>
      <c r="M26" s="159"/>
      <c r="N26" s="148"/>
      <c r="O26" s="148"/>
      <c r="P26" s="148"/>
      <c r="Q26" s="159"/>
      <c r="R26" s="148"/>
      <c r="S26" s="148"/>
      <c r="T26" s="82"/>
      <c r="U26" s="96"/>
      <c r="V26" s="174" t="str">
        <f>'2'!AR16</f>
        <v/>
      </c>
      <c r="AA26" s="175">
        <v>0</v>
      </c>
      <c r="AC26" s="177"/>
      <c r="AD26" s="178"/>
      <c r="AF26" s="177"/>
      <c r="AG26" s="178"/>
      <c r="AH26" s="178"/>
      <c r="AI26" s="178"/>
    </row>
    <row r="27" spans="2:35" ht="24.75" customHeight="1">
      <c r="V27" s="174" t="str">
        <f>'2'!AR17</f>
        <v/>
      </c>
      <c r="AA27" s="175">
        <v>0</v>
      </c>
      <c r="AC27" s="177"/>
      <c r="AD27" s="178"/>
      <c r="AF27" s="177"/>
      <c r="AG27" s="178"/>
      <c r="AH27" s="178"/>
      <c r="AI27" s="178"/>
    </row>
    <row r="28" spans="2:35" ht="24.75" customHeight="1">
      <c r="V28" s="177"/>
      <c r="W28" s="179"/>
      <c r="X28" s="179"/>
      <c r="Y28" s="179"/>
      <c r="Z28" s="179"/>
      <c r="AA28" s="178"/>
      <c r="AC28" s="177"/>
      <c r="AD28" s="178"/>
      <c r="AF28" s="177"/>
      <c r="AG28" s="178"/>
      <c r="AH28" s="178"/>
      <c r="AI28" s="178"/>
    </row>
    <row r="29" spans="2:35" ht="24.75" customHeight="1">
      <c r="V29" s="177"/>
      <c r="W29" s="179"/>
      <c r="X29" s="179"/>
      <c r="Y29" s="179"/>
      <c r="Z29" s="179"/>
      <c r="AA29" s="178"/>
      <c r="AC29" s="177"/>
      <c r="AD29" s="178"/>
      <c r="AF29" s="177"/>
      <c r="AG29" s="178"/>
      <c r="AH29" s="178"/>
      <c r="AI29" s="178"/>
    </row>
    <row r="30" spans="2:35" ht="24.75" customHeight="1">
      <c r="V30" s="177"/>
      <c r="W30" s="179"/>
      <c r="X30" s="179"/>
      <c r="Y30" s="179"/>
      <c r="Z30" s="179"/>
      <c r="AA30" s="178"/>
      <c r="AC30" s="177"/>
      <c r="AD30" s="178"/>
      <c r="AF30" s="177"/>
      <c r="AG30" s="178"/>
      <c r="AH30" s="178"/>
      <c r="AI30" s="178"/>
    </row>
    <row r="31" spans="2:35" ht="24.75" customHeight="1">
      <c r="V31" s="177"/>
      <c r="W31" s="179"/>
      <c r="X31" s="179"/>
      <c r="Y31" s="179"/>
      <c r="Z31" s="179"/>
      <c r="AA31" s="178"/>
      <c r="AC31" s="177"/>
      <c r="AD31" s="178"/>
      <c r="AF31" s="177"/>
      <c r="AG31" s="178"/>
      <c r="AH31" s="178"/>
      <c r="AI31" s="178"/>
    </row>
    <row r="32" spans="2:35" ht="24.75" customHeight="1">
      <c r="V32" s="177"/>
      <c r="W32" s="179"/>
      <c r="X32" s="179"/>
      <c r="Y32" s="179"/>
      <c r="Z32" s="179"/>
      <c r="AA32" s="178"/>
      <c r="AC32" s="177"/>
      <c r="AD32" s="178"/>
      <c r="AF32" s="177"/>
      <c r="AG32" s="178"/>
      <c r="AH32" s="178"/>
      <c r="AI32" s="178"/>
    </row>
    <row r="33" spans="22:35" ht="24.75" customHeight="1">
      <c r="V33" s="177"/>
      <c r="W33" s="179"/>
      <c r="X33" s="179"/>
      <c r="Y33" s="179"/>
      <c r="Z33" s="179"/>
      <c r="AA33" s="178"/>
      <c r="AC33" s="177"/>
      <c r="AD33" s="178"/>
      <c r="AF33" s="177"/>
      <c r="AG33" s="178"/>
      <c r="AH33" s="178"/>
      <c r="AI33" s="178"/>
    </row>
    <row r="34" spans="22:35" ht="24.75" customHeight="1">
      <c r="V34" s="177"/>
      <c r="W34" s="179"/>
      <c r="X34" s="179"/>
      <c r="Y34" s="179"/>
      <c r="Z34" s="179"/>
      <c r="AA34" s="178"/>
      <c r="AC34" s="177"/>
      <c r="AD34" s="178"/>
      <c r="AF34" s="177"/>
      <c r="AG34" s="178"/>
      <c r="AH34" s="178"/>
      <c r="AI34" s="178"/>
    </row>
    <row r="35" spans="22:35" ht="24.75" customHeight="1">
      <c r="V35" s="177"/>
      <c r="W35" s="179"/>
      <c r="X35" s="179"/>
      <c r="Y35" s="179"/>
      <c r="Z35" s="179"/>
      <c r="AA35" s="178"/>
      <c r="AC35" s="177"/>
      <c r="AD35" s="178"/>
      <c r="AF35" s="177"/>
      <c r="AG35" s="178"/>
      <c r="AH35" s="178"/>
      <c r="AI35" s="178"/>
    </row>
    <row r="36" spans="22:35" ht="24.75" customHeight="1"/>
    <row r="37" spans="22:35" ht="24.75" customHeight="1"/>
    <row r="38" spans="22:35" ht="24.75" customHeight="1"/>
    <row r="39" spans="22:35" ht="24.75" customHeight="1"/>
    <row r="40" spans="22:35" ht="24.75" customHeight="1"/>
    <row r="41" spans="22:35" ht="24.75" customHeight="1"/>
    <row r="42" spans="22:35" ht="24.75" customHeight="1"/>
    <row r="43" spans="22:35" ht="24.75" customHeight="1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72" priority="1" stopIfTrue="1">
      <formula>AND(($B$4=$F$5),($B$4&lt;&gt;""))</formula>
    </cfRule>
    <cfRule type="expression" priority="2" stopIfTrue="1">
      <formula>$B$5=$F$5</formula>
    </cfRule>
    <cfRule type="expression" dxfId="71" priority="3" stopIfTrue="1">
      <formula>AND(($C$3&lt;&gt;""),($B$4&lt;&gt;""))</formula>
    </cfRule>
  </conditionalFormatting>
  <conditionalFormatting sqref="B5:C5">
    <cfRule type="expression" dxfId="70" priority="4" stopIfTrue="1">
      <formula>AND(($B$5=$F$5),($B$5&lt;&gt;""))</formula>
    </cfRule>
    <cfRule type="expression" priority="5" stopIfTrue="1">
      <formula>$B$4=$F$5</formula>
    </cfRule>
    <cfRule type="expression" dxfId="69" priority="6" stopIfTrue="1">
      <formula>AND(($C$3&lt;&gt;""),($B$5&lt;&gt;""))</formula>
    </cfRule>
  </conditionalFormatting>
  <conditionalFormatting sqref="B7:C7">
    <cfRule type="expression" dxfId="68" priority="7" stopIfTrue="1">
      <formula>AND(($B$7=$F$7),($B$7&lt;&gt;""))</formula>
    </cfRule>
    <cfRule type="expression" priority="8" stopIfTrue="1">
      <formula>$B$8=$F$7</formula>
    </cfRule>
    <cfRule type="expression" dxfId="67" priority="9" stopIfTrue="1">
      <formula>AND(($C$6&lt;&gt;""),($B$7&lt;&gt;""))</formula>
    </cfRule>
  </conditionalFormatting>
  <conditionalFormatting sqref="B8:C8">
    <cfRule type="expression" dxfId="66" priority="10" stopIfTrue="1">
      <formula>AND(($B$8=$F$7),($B$8&lt;&gt;""))</formula>
    </cfRule>
    <cfRule type="expression" priority="11" stopIfTrue="1">
      <formula>$B$7=$F$7</formula>
    </cfRule>
    <cfRule type="expression" dxfId="65" priority="12" stopIfTrue="1">
      <formula>AND(($C$6&lt;&gt;""),($B$8&lt;&gt;""))</formula>
    </cfRule>
  </conditionalFormatting>
  <conditionalFormatting sqref="B10:C10">
    <cfRule type="expression" dxfId="64" priority="13" stopIfTrue="1">
      <formula>AND(($B$10=$F$11),($B$10&lt;&gt;""))</formula>
    </cfRule>
    <cfRule type="expression" priority="14" stopIfTrue="1">
      <formula>$B$11=$F$11</formula>
    </cfRule>
    <cfRule type="expression" dxfId="63" priority="15" stopIfTrue="1">
      <formula>AND(($C$9&lt;&gt;""),($B$10&lt;&gt;""))</formula>
    </cfRule>
  </conditionalFormatting>
  <conditionalFormatting sqref="B11:C11">
    <cfRule type="expression" dxfId="62" priority="16" stopIfTrue="1">
      <formula>AND(($B$11=$F$11),($B$11&lt;&gt;""))</formula>
    </cfRule>
    <cfRule type="expression" priority="17" stopIfTrue="1">
      <formula>$B$10=$F$11</formula>
    </cfRule>
    <cfRule type="expression" dxfId="61" priority="18" stopIfTrue="1">
      <formula>AND(($C$9&lt;&gt;""),($B$11&lt;&gt;""))</formula>
    </cfRule>
  </conditionalFormatting>
  <conditionalFormatting sqref="B13:C13">
    <cfRule type="expression" dxfId="60" priority="19" stopIfTrue="1">
      <formula>AND(($B$13=$F$13),($B$13&lt;&gt;""))</formula>
    </cfRule>
    <cfRule type="expression" priority="20" stopIfTrue="1">
      <formula>$B$14=$F$13</formula>
    </cfRule>
    <cfRule type="expression" dxfId="59" priority="21" stopIfTrue="1">
      <formula>AND(($C$12&lt;&gt;""),($B$13&lt;&gt;""))</formula>
    </cfRule>
  </conditionalFormatting>
  <conditionalFormatting sqref="B14:C14">
    <cfRule type="expression" dxfId="58" priority="22" stopIfTrue="1">
      <formula>AND(($B$14=$F$13),($B$14&lt;&gt;""))</formula>
    </cfRule>
    <cfRule type="expression" priority="23" stopIfTrue="1">
      <formula>$B$13=$F$13</formula>
    </cfRule>
    <cfRule type="expression" dxfId="57" priority="24" stopIfTrue="1">
      <formula>AND(($C$12&lt;&gt;""),($B$14&lt;&gt;""))</formula>
    </cfRule>
  </conditionalFormatting>
  <conditionalFormatting sqref="B16:C16">
    <cfRule type="expression" dxfId="56" priority="25" stopIfTrue="1">
      <formula>AND(($B$16=$F$17),($B$16&lt;&gt;""))</formula>
    </cfRule>
    <cfRule type="expression" priority="26" stopIfTrue="1">
      <formula>$B$17=$F$17</formula>
    </cfRule>
    <cfRule type="expression" dxfId="55" priority="27" stopIfTrue="1">
      <formula>AND(($C$15&lt;&gt;""),($B$16&lt;&gt;""))</formula>
    </cfRule>
  </conditionalFormatting>
  <conditionalFormatting sqref="B17:C17">
    <cfRule type="expression" dxfId="54" priority="28" stopIfTrue="1">
      <formula>AND(($B$17=$F$17),($B$17&lt;&gt;""))</formula>
    </cfRule>
    <cfRule type="expression" priority="29" stopIfTrue="1">
      <formula>$B$16=$F$17</formula>
    </cfRule>
    <cfRule type="expression" dxfId="53" priority="30" stopIfTrue="1">
      <formula>AND(($C$15&lt;&gt;""),($B$17&lt;&gt;""))</formula>
    </cfRule>
  </conditionalFormatting>
  <conditionalFormatting sqref="B19:C19">
    <cfRule type="expression" dxfId="52" priority="31" stopIfTrue="1">
      <formula>AND(($B$19=$F$19),($B$19&lt;&gt;""))</formula>
    </cfRule>
    <cfRule type="expression" priority="32" stopIfTrue="1">
      <formula>$B$20=$F$19</formula>
    </cfRule>
    <cfRule type="expression" dxfId="51" priority="33" stopIfTrue="1">
      <formula>AND(($C$18&lt;&gt;""),($B$19&lt;&gt;""))</formula>
    </cfRule>
  </conditionalFormatting>
  <conditionalFormatting sqref="B20:C20">
    <cfRule type="expression" dxfId="50" priority="34" stopIfTrue="1">
      <formula>AND(($B$20=$F$19),($B$20&lt;&gt;""))</formula>
    </cfRule>
    <cfRule type="expression" priority="35" stopIfTrue="1">
      <formula>$B$19=$F$19</formula>
    </cfRule>
    <cfRule type="expression" dxfId="49" priority="36" stopIfTrue="1">
      <formula>AND(($C$18&lt;&gt;""),($B$20&lt;&gt;""))</formula>
    </cfRule>
  </conditionalFormatting>
  <conditionalFormatting sqref="B22:C22">
    <cfRule type="expression" dxfId="48" priority="37" stopIfTrue="1">
      <formula>AND(($B$22=$F$23),($B$22&lt;&gt;""))</formula>
    </cfRule>
    <cfRule type="expression" priority="38" stopIfTrue="1">
      <formula>$B$23=$F$23</formula>
    </cfRule>
    <cfRule type="expression" dxfId="47" priority="39" stopIfTrue="1">
      <formula>AND(($C$21&lt;&gt;""),($B$22&lt;&gt;""))</formula>
    </cfRule>
  </conditionalFormatting>
  <conditionalFormatting sqref="B23:C23">
    <cfRule type="expression" dxfId="46" priority="40" stopIfTrue="1">
      <formula>AND(($B$23=$F$23),($B$23&lt;&gt;""))</formula>
    </cfRule>
    <cfRule type="expression" priority="41" stopIfTrue="1">
      <formula>$B$22=$F$23</formula>
    </cfRule>
    <cfRule type="expression" dxfId="45" priority="42" stopIfTrue="1">
      <formula>AND(($C$21&lt;&gt;""),($B$23&lt;&gt;""))</formula>
    </cfRule>
  </conditionalFormatting>
  <conditionalFormatting sqref="B25:C25">
    <cfRule type="expression" dxfId="44" priority="43" stopIfTrue="1">
      <formula>AND(($B$25=$F$25),($B$25&lt;&gt;""))</formula>
    </cfRule>
    <cfRule type="expression" priority="44" stopIfTrue="1">
      <formula>$B$26=$F$25</formula>
    </cfRule>
    <cfRule type="expression" dxfId="43" priority="45" stopIfTrue="1">
      <formula>AND(($C$24&lt;&gt;""),($B$25&lt;&gt;""))</formula>
    </cfRule>
  </conditionalFormatting>
  <conditionalFormatting sqref="B26:C26">
    <cfRule type="expression" dxfId="42" priority="46" stopIfTrue="1">
      <formula>AND(($B$26=$F$25),($B$26&lt;&gt;""))</formula>
    </cfRule>
    <cfRule type="expression" priority="47" stopIfTrue="1">
      <formula>$B$25=$F$25</formula>
    </cfRule>
    <cfRule type="expression" dxfId="41" priority="48" stopIfTrue="1">
      <formula>AND(($C$24&lt;&gt;""),($B$26&lt;&gt;""))</formula>
    </cfRule>
  </conditionalFormatting>
  <conditionalFormatting sqref="F5:G5">
    <cfRule type="expression" dxfId="40" priority="49" stopIfTrue="1">
      <formula>AND(($F$5=$J$6),($F$5&lt;&gt;""))</formula>
    </cfRule>
    <cfRule type="expression" priority="50" stopIfTrue="1">
      <formula>$F$7=$J$6</formula>
    </cfRule>
    <cfRule type="expression" dxfId="39" priority="51" stopIfTrue="1">
      <formula>AND(($G$6&lt;&gt;""),($F$5&lt;&gt;""))</formula>
    </cfRule>
  </conditionalFormatting>
  <conditionalFormatting sqref="F7:G7">
    <cfRule type="expression" dxfId="38" priority="52" stopIfTrue="1">
      <formula>AND(($F$7=$J$6),($F$7&lt;&gt;""))</formula>
    </cfRule>
    <cfRule type="expression" priority="53" stopIfTrue="1">
      <formula>$F$5=$J$6</formula>
    </cfRule>
    <cfRule type="expression" dxfId="37" priority="54" stopIfTrue="1">
      <formula>AND(($G$6&lt;&gt;""),($F$7&lt;&gt;""))</formula>
    </cfRule>
  </conditionalFormatting>
  <conditionalFormatting sqref="F11:G11">
    <cfRule type="expression" dxfId="36" priority="55" stopIfTrue="1">
      <formula>AND(($F$11=$J$12),($F$11&lt;&gt;""))</formula>
    </cfRule>
    <cfRule type="expression" priority="56" stopIfTrue="1">
      <formula>$F$13=$J$12</formula>
    </cfRule>
    <cfRule type="expression" dxfId="35" priority="57" stopIfTrue="1">
      <formula>AND(($G$12&lt;&gt;""),($F$11&lt;&gt;""))</formula>
    </cfRule>
  </conditionalFormatting>
  <conditionalFormatting sqref="F13:G13">
    <cfRule type="expression" dxfId="34" priority="58" stopIfTrue="1">
      <formula>AND(($F$13=$J$12),($F$13&lt;&gt;""))</formula>
    </cfRule>
    <cfRule type="expression" priority="59" stopIfTrue="1">
      <formula>$F$11=$J$12</formula>
    </cfRule>
    <cfRule type="expression" dxfId="33" priority="60" stopIfTrue="1">
      <formula>AND(($G$12&lt;&gt;""),($F$13&lt;&gt;""))</formula>
    </cfRule>
  </conditionalFormatting>
  <conditionalFormatting sqref="F17:G17">
    <cfRule type="expression" dxfId="32" priority="61" stopIfTrue="1">
      <formula>AND(($F$17=$J$18),($F$17&lt;&gt;""))</formula>
    </cfRule>
    <cfRule type="expression" priority="62" stopIfTrue="1">
      <formula>$F$19=$J$18</formula>
    </cfRule>
    <cfRule type="expression" dxfId="31" priority="63" stopIfTrue="1">
      <formula>AND(($G$18&lt;&gt;""),($F$17&lt;&gt;""))</formula>
    </cfRule>
  </conditionalFormatting>
  <conditionalFormatting sqref="F19:G19">
    <cfRule type="expression" dxfId="30" priority="64" stopIfTrue="1">
      <formula>AND(($F$19=$J$18),($F$19&lt;&gt;""))</formula>
    </cfRule>
    <cfRule type="expression" priority="65" stopIfTrue="1">
      <formula>$F$17=$J$18</formula>
    </cfRule>
    <cfRule type="expression" dxfId="29" priority="66" stopIfTrue="1">
      <formula>AND(($G$18&lt;&gt;""),($F$19&lt;&gt;""))</formula>
    </cfRule>
  </conditionalFormatting>
  <conditionalFormatting sqref="F23:G23">
    <cfRule type="expression" dxfId="28" priority="67" stopIfTrue="1">
      <formula>AND(($F$23=$J$24),($F$23&lt;&gt;""))</formula>
    </cfRule>
    <cfRule type="expression" priority="68" stopIfTrue="1">
      <formula>$F$25=$J$24</formula>
    </cfRule>
    <cfRule type="expression" dxfId="27" priority="69" stopIfTrue="1">
      <formula>AND(($G$24&lt;&gt;""),($F$23&lt;&gt;""))</formula>
    </cfRule>
  </conditionalFormatting>
  <conditionalFormatting sqref="F25:G25">
    <cfRule type="expression" dxfId="26" priority="70" stopIfTrue="1">
      <formula>AND(($F$25=$J$24),($F$25&lt;&gt;""))</formula>
    </cfRule>
    <cfRule type="expression" priority="71" stopIfTrue="1">
      <formula>$F$23=$J$24</formula>
    </cfRule>
    <cfRule type="expression" dxfId="25" priority="72" stopIfTrue="1">
      <formula>AND(($G$24&lt;&gt;""),($F$25&lt;&gt;""))</formula>
    </cfRule>
  </conditionalFormatting>
  <conditionalFormatting sqref="J6:K6">
    <cfRule type="expression" dxfId="24" priority="73" stopIfTrue="1">
      <formula>AND(($J$6=$N$9),($J$6&lt;&gt;""))</formula>
    </cfRule>
    <cfRule type="expression" priority="74" stopIfTrue="1">
      <formula>$J$12=$N$9</formula>
    </cfRule>
    <cfRule type="expression" dxfId="23" priority="75" stopIfTrue="1">
      <formula>AND(($K$9&lt;&gt;""),($J$6&lt;&gt;""))</formula>
    </cfRule>
  </conditionalFormatting>
  <conditionalFormatting sqref="J12:K12">
    <cfRule type="expression" dxfId="22" priority="76" stopIfTrue="1">
      <formula>AND(($J$12=$N$9),($J$12&lt;&gt;""))</formula>
    </cfRule>
    <cfRule type="expression" priority="77" stopIfTrue="1">
      <formula>$J$6=$N$9</formula>
    </cfRule>
    <cfRule type="expression" dxfId="21" priority="78" stopIfTrue="1">
      <formula>AND(($K$9&lt;&gt;""),($J$12&lt;&gt;""))</formula>
    </cfRule>
  </conditionalFormatting>
  <conditionalFormatting sqref="J18:K18">
    <cfRule type="expression" dxfId="20" priority="79" stopIfTrue="1">
      <formula>AND(($J$18=$N$21),($J$18&lt;&gt;""))</formula>
    </cfRule>
    <cfRule type="expression" priority="80" stopIfTrue="1">
      <formula>$J$24=$N$21</formula>
    </cfRule>
    <cfRule type="expression" dxfId="19" priority="81" stopIfTrue="1">
      <formula>AND(($K$21&lt;&gt;""),($J$18&lt;&gt;""))</formula>
    </cfRule>
  </conditionalFormatting>
  <conditionalFormatting sqref="J24:K24">
    <cfRule type="expression" dxfId="18" priority="82" stopIfTrue="1">
      <formula>AND(($J$24=$N$21),($J$24&lt;&gt;""))</formula>
    </cfRule>
    <cfRule type="expression" priority="83" stopIfTrue="1">
      <formula>$J$18=$N$21</formula>
    </cfRule>
    <cfRule type="expression" dxfId="17" priority="84" stopIfTrue="1">
      <formula>AND(($K$21&lt;&gt;""),($J$24&lt;&gt;""))</formula>
    </cfRule>
  </conditionalFormatting>
  <conditionalFormatting sqref="N9:O9">
    <cfRule type="expression" dxfId="16" priority="85" stopIfTrue="1">
      <formula>AND(($N$9=$R$15),($N$9&lt;&gt;""))</formula>
    </cfRule>
    <cfRule type="expression" priority="86" stopIfTrue="1">
      <formula>$N$21=$R$15</formula>
    </cfRule>
    <cfRule type="expression" dxfId="15" priority="87" stopIfTrue="1">
      <formula>AND(($O$15&lt;&gt;""),($N$9&lt;&gt;""))</formula>
    </cfRule>
  </conditionalFormatting>
  <conditionalFormatting sqref="N21:O21">
    <cfRule type="expression" dxfId="14" priority="88" stopIfTrue="1">
      <formula>AND(($N$21=$R$15),($N$21&lt;&gt;""))</formula>
    </cfRule>
    <cfRule type="expression" priority="89" stopIfTrue="1">
      <formula>$N$9=$R$15</formula>
    </cfRule>
    <cfRule type="expression" dxfId="13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12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16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C1:P17"/>
  <sheetViews>
    <sheetView showGridLines="0" workbookViewId="0">
      <selection activeCell="J19" sqref="J19"/>
    </sheetView>
  </sheetViews>
  <sheetFormatPr baseColWidth="10" defaultRowHeight="15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40" customFormat="1" ht="16.5">
      <c r="C1" s="38" t="s">
        <v>28</v>
      </c>
      <c r="D1" s="39" t="s">
        <v>15</v>
      </c>
      <c r="E1" s="38" t="s">
        <v>18</v>
      </c>
      <c r="F1" s="38" t="s">
        <v>19</v>
      </c>
      <c r="G1" s="38" t="s">
        <v>20</v>
      </c>
      <c r="H1" s="38" t="s">
        <v>111</v>
      </c>
      <c r="I1" s="38" t="s">
        <v>112</v>
      </c>
      <c r="J1" s="38" t="s">
        <v>65</v>
      </c>
      <c r="K1" s="38" t="s">
        <v>66</v>
      </c>
      <c r="L1" s="38" t="s">
        <v>48</v>
      </c>
      <c r="P1" s="52"/>
    </row>
    <row r="2" spans="3:16">
      <c r="C2" s="3">
        <v>1</v>
      </c>
      <c r="D2" s="69" t="str">
        <f>Final!R15</f>
        <v/>
      </c>
      <c r="E2" s="70"/>
      <c r="F2" s="71">
        <f>IF(ISNA(IF(LEFT(Division,2)="R1",VLOOKUP(E2,Points!$A$2:$D$20,2,FALSE),IF(LEFT(Division,2)="R2",VLOOKUP(E2,Points!$A$2:$D$20,3,FALSE),IF(LEFT(Division,2)="R3",VLOOKUP(E2,Points!$A$2:$D$20,4,FALSE),"DIV ???")))),0,IF(LEFT(Division,2)="R1",VLOOKUP(E2,Points!$A$2:$D$20,2,FALSE),IF(LEFT(Division,2)="R2",VLOOKUP(E2,Points!$A$2:$D$20,3,FALSE),IF(LEFT(Division,2)="R3",VLOOKUP(E2,Points!$A$2:$D$20,4,FALSE),"DIV ???"))))</f>
        <v>0</v>
      </c>
      <c r="G2" s="72" t="str">
        <f>IF(ISERROR(VLOOKUP(D2,Final!$AF$4:$AI$35,4,FALSE)),"",VLOOKUP(D2,Final!$AF$4:$AI$35,4,FALSE))</f>
        <v/>
      </c>
      <c r="H2" s="72"/>
      <c r="I2" s="72"/>
      <c r="J2" s="72" t="str">
        <f>IF(ISNA(VLOOKUP(D2,Inscrits!B:E,3,FALSE)),"",VLOOKUP(D2,Inscrits!B:E,3,FALSE))</f>
        <v/>
      </c>
      <c r="K2" s="72" t="str">
        <f>IF(ISNA(VLOOKUP(D2,Inscrits!B:E,4,FALSE)),"",VLOOKUP(D2,Inscrits!B:E,4,FALSE))</f>
        <v/>
      </c>
      <c r="L2" s="72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53"/>
    </row>
    <row r="3" spans="3:16">
      <c r="C3" s="3">
        <v>2</v>
      </c>
      <c r="D3" s="69" t="str">
        <f>IF(Final!P21="A",Final!N21,IF(Final!P9="A",Final!N9,IF(Final!P9&lt;Final!P21,Final!N9,Final!N21)))</f>
        <v/>
      </c>
      <c r="E3" s="70"/>
      <c r="F3" s="71">
        <f>IF(ISNA(IF(LEFT(Division,2)="R1",VLOOKUP(E3,Points!$A$2:$D$20,2,FALSE),IF(LEFT(Division,2)="R2",VLOOKUP(E3,Points!$A$2:$D$20,3,FALSE),IF(LEFT(Division,2)="R3",VLOOKUP(E3,Points!$A$2:$D$20,4,FALSE),"DIV ???")))),0,IF(LEFT(Division,2)="R1",VLOOKUP(E3,Points!$A$2:$D$20,2,FALSE),IF(LEFT(Division,2)="R2",VLOOKUP(E3,Points!$A$2:$D$20,3,FALSE),IF(LEFT(Division,2)="R3",VLOOKUP(E3,Points!$A$2:$D$20,4,FALSE),"DIV ???"))))</f>
        <v>0</v>
      </c>
      <c r="G3" s="72" t="str">
        <f>IF(ISERROR(VLOOKUP(D3,Final!$AF$4:$AI$35,4,FALSE)),"",VLOOKUP(D3,Final!$AF$4:$AI$35,4,FALSE))</f>
        <v/>
      </c>
      <c r="H3" s="72"/>
      <c r="I3" s="72"/>
      <c r="J3" s="72" t="str">
        <f>IF(ISNA(VLOOKUP(D3,Inscrits!B:E,3,FALSE)),"",VLOOKUP(D3,Inscrits!B:E,3,FALSE))</f>
        <v/>
      </c>
      <c r="K3" s="72" t="str">
        <f>IF(ISNA(VLOOKUP(D3,Inscrits!B:E,4,FALSE)),"",VLOOKUP(D3,Inscrits!B:E,4,FALSE))</f>
        <v/>
      </c>
      <c r="L3" s="72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53"/>
    </row>
    <row r="4" spans="3:16">
      <c r="C4" s="3">
        <v>4</v>
      </c>
      <c r="D4" s="69" t="str">
        <f>IF(Final!L24="A",Final!J24,IF(Final!L18="A",Final!J18,IF(Final!L18&lt;Final!L24,Final!J18,Final!J24)))</f>
        <v/>
      </c>
      <c r="E4" s="70"/>
      <c r="F4" s="71">
        <f>IF(ISNA(IF(LEFT(Division,2)="R1",VLOOKUP(E4,Points!$A$2:$D$20,2,FALSE),IF(LEFT(Division,2)="R2",VLOOKUP(E4,Points!$A$2:$D$20,3,FALSE),IF(LEFT(Division,2)="R3",VLOOKUP(E4,Points!$A$2:$D$20,4,FALSE),"DIV ???")))),0,IF(LEFT(Division,2)="R1",VLOOKUP(E4,Points!$A$2:$D$20,2,FALSE),IF(LEFT(Division,2)="R2",VLOOKUP(E4,Points!$A$2:$D$20,3,FALSE),IF(LEFT(Division,2)="R3",VLOOKUP(E4,Points!$A$2:$D$20,4,FALSE),"DIV ???"))))</f>
        <v>0</v>
      </c>
      <c r="G4" s="72" t="str">
        <f>IF(ISERROR(VLOOKUP(D4,Final!$AF$4:$AI$35,4,FALSE)),"",VLOOKUP(D4,Final!$AF$4:$AI$35,4,FALSE))</f>
        <v/>
      </c>
      <c r="H4" s="72"/>
      <c r="I4" s="72"/>
      <c r="J4" s="72" t="str">
        <f>IF(ISNA(VLOOKUP(D4,Inscrits!B:E,3,FALSE)),"",VLOOKUP(D4,Inscrits!B:E,3,FALSE))</f>
        <v/>
      </c>
      <c r="K4" s="72" t="str">
        <f>IF(ISNA(VLOOKUP(D4,Inscrits!B:E,4,FALSE)),"",VLOOKUP(D4,Inscrits!B:E,4,FALSE))</f>
        <v/>
      </c>
      <c r="L4" s="72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53"/>
    </row>
    <row r="5" spans="3:16">
      <c r="C5" s="3">
        <v>3</v>
      </c>
      <c r="D5" s="69" t="str">
        <f>IF(Final!L12="A",Final!J12,IF(Final!L6="A",Final!J6,IF(Final!L6&lt;Final!L12,Final!J6,Final!J12)))</f>
        <v/>
      </c>
      <c r="E5" s="70"/>
      <c r="F5" s="71">
        <f>IF(ISNA(IF(LEFT(Division,2)="R1",VLOOKUP(E5,Points!$A$2:$D$20,2,FALSE),IF(LEFT(Division,2)="R2",VLOOKUP(E5,Points!$A$2:$D$20,3,FALSE),IF(LEFT(Division,2)="R3",VLOOKUP(E5,Points!$A$2:$D$20,4,FALSE),"DIV ???")))),0,IF(LEFT(Division,2)="R1",VLOOKUP(E5,Points!$A$2:$D$20,2,FALSE),IF(LEFT(Division,2)="R2",VLOOKUP(E5,Points!$A$2:$D$20,3,FALSE),IF(LEFT(Division,2)="R3",VLOOKUP(E5,Points!$A$2:$D$20,4,FALSE),"DIV ???"))))</f>
        <v>0</v>
      </c>
      <c r="G5" s="72" t="str">
        <f>IF(ISERROR(VLOOKUP(D5,Final!$AF$4:$AI$35,4,FALSE)),"",VLOOKUP(D5,Final!$AF$4:$AI$35,4,FALSE))</f>
        <v/>
      </c>
      <c r="H5" s="72"/>
      <c r="I5" s="72"/>
      <c r="J5" s="72" t="str">
        <f>IF(ISNA(VLOOKUP(D5,Inscrits!B:E,3,FALSE)),"",VLOOKUP(D5,Inscrits!B:E,3,FALSE))</f>
        <v/>
      </c>
      <c r="K5" s="72" t="str">
        <f>IF(ISNA(VLOOKUP(D5,Inscrits!B:E,4,FALSE)),"",VLOOKUP(D5,Inscrits!B:E,4,FALSE))</f>
        <v/>
      </c>
      <c r="L5" s="72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6">
      <c r="C6" s="3">
        <v>5</v>
      </c>
      <c r="D6" s="69" t="str">
        <f>IF(Final!H7="A",Final!F7,IF(Final!H5="A",Final!F5,IF(Final!H5&lt;Final!H7,Final!F5,Final!F7)))</f>
        <v/>
      </c>
      <c r="E6" s="70"/>
      <c r="F6" s="71">
        <f>IF(ISNA(IF(LEFT(Division,2)="R1",VLOOKUP(E6,Points!$A$2:$D$20,2,FALSE),IF(LEFT(Division,2)="R2",VLOOKUP(E6,Points!$A$2:$D$20,3,FALSE),IF(LEFT(Division,2)="R3",VLOOKUP(E6,Points!$A$2:$D$20,4,FALSE),"DIV ???")))),0,IF(LEFT(Division,2)="R1",VLOOKUP(E6,Points!$A$2:$D$20,2,FALSE),IF(LEFT(Division,2)="R2",VLOOKUP(E6,Points!$A$2:$D$20,3,FALSE),IF(LEFT(Division,2)="R3",VLOOKUP(E6,Points!$A$2:$D$20,4,FALSE),"DIV ???"))))</f>
        <v>0</v>
      </c>
      <c r="G6" s="72" t="str">
        <f>IF(ISERROR(VLOOKUP(D6,Final!$AF$4:$AI$35,4,FALSE)),"",VLOOKUP(D6,Final!$AF$4:$AI$35,4,FALSE))</f>
        <v/>
      </c>
      <c r="H6" s="72"/>
      <c r="I6" s="72"/>
      <c r="J6" s="72" t="str">
        <f>IF(ISNA(VLOOKUP(D6,Inscrits!B:E,3,FALSE)),"",VLOOKUP(D6,Inscrits!B:E,3,FALSE))</f>
        <v/>
      </c>
      <c r="K6" s="72" t="str">
        <f>IF(ISNA(VLOOKUP(D6,Inscrits!B:E,4,FALSE)),"",VLOOKUP(D6,Inscrits!B:E,4,FALSE))</f>
        <v/>
      </c>
      <c r="L6" s="72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6">
      <c r="C7" s="3">
        <v>6</v>
      </c>
      <c r="D7" s="69" t="str">
        <f>IF(Final!H13="A",Final!F13,IF(Final!H11="A",Final!F11,IF(Final!H11&lt;Final!H13,Final!F11,Final!F13)))</f>
        <v/>
      </c>
      <c r="E7" s="70"/>
      <c r="F7" s="71">
        <f>IF(ISNA(IF(LEFT(Division,2)="R1",VLOOKUP(E7,Points!$A$2:$D$20,2,FALSE),IF(LEFT(Division,2)="R2",VLOOKUP(E7,Points!$A$2:$D$20,3,FALSE),IF(LEFT(Division,2)="R3",VLOOKUP(E7,Points!$A$2:$D$20,4,FALSE),"DIV ???")))),0,IF(LEFT(Division,2)="R1",VLOOKUP(E7,Points!$A$2:$D$20,2,FALSE),IF(LEFT(Division,2)="R2",VLOOKUP(E7,Points!$A$2:$D$20,3,FALSE),IF(LEFT(Division,2)="R3",VLOOKUP(E7,Points!$A$2:$D$20,4,FALSE),"DIV ???"))))</f>
        <v>0</v>
      </c>
      <c r="G7" s="72" t="str">
        <f>IF(ISERROR(VLOOKUP(D7,Final!$AF$4:$AI$35,4,FALSE)),"",VLOOKUP(D7,Final!$AF$4:$AI$35,4,FALSE))</f>
        <v/>
      </c>
      <c r="H7" s="72"/>
      <c r="I7" s="72"/>
      <c r="J7" s="72" t="str">
        <f>IF(ISNA(VLOOKUP(D7,Inscrits!B:E,3,FALSE)),"",VLOOKUP(D7,Inscrits!B:E,3,FALSE))</f>
        <v/>
      </c>
      <c r="K7" s="72" t="str">
        <f>IF(ISNA(VLOOKUP(D7,Inscrits!B:E,4,FALSE)),"",VLOOKUP(D7,Inscrits!B:E,4,FALSE))</f>
        <v/>
      </c>
      <c r="L7" s="72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3:16">
      <c r="C8" s="3">
        <v>8</v>
      </c>
      <c r="D8" s="69" t="str">
        <f>IF(Final!H25="A",Final!F25,IF(Final!H23="A",Final!F23,IF(Final!H23&lt;Final!H25,Final!F23,Final!F25)))</f>
        <v/>
      </c>
      <c r="E8" s="70"/>
      <c r="F8" s="71">
        <f>IF(ISNA(IF(LEFT(Division,2)="R1",VLOOKUP(E8,Points!$A$2:$D$20,2,FALSE),IF(LEFT(Division,2)="R2",VLOOKUP(E8,Points!$A$2:$D$20,3,FALSE),IF(LEFT(Division,2)="R3",VLOOKUP(E8,Points!$A$2:$D$20,4,FALSE),"DIV ???")))),0,IF(LEFT(Division,2)="R1",VLOOKUP(E8,Points!$A$2:$D$20,2,FALSE),IF(LEFT(Division,2)="R2",VLOOKUP(E8,Points!$A$2:$D$20,3,FALSE),IF(LEFT(Division,2)="R3",VLOOKUP(E8,Points!$A$2:$D$20,4,FALSE),"DIV ???"))))</f>
        <v>0</v>
      </c>
      <c r="G8" s="72" t="str">
        <f>IF(ISERROR(VLOOKUP(D8,Final!$AF$4:$AI$35,4,FALSE)),"",VLOOKUP(D8,Final!$AF$4:$AI$35,4,FALSE))</f>
        <v/>
      </c>
      <c r="H8" s="72"/>
      <c r="I8" s="72"/>
      <c r="J8" s="72" t="str">
        <f>IF(ISNA(VLOOKUP(D8,Inscrits!B:E,3,FALSE)),"",VLOOKUP(D8,Inscrits!B:E,3,FALSE))</f>
        <v/>
      </c>
      <c r="K8" s="72" t="str">
        <f>IF(ISNA(VLOOKUP(D8,Inscrits!B:E,4,FALSE)),"",VLOOKUP(D8,Inscrits!B:E,4,FALSE))</f>
        <v/>
      </c>
      <c r="L8" s="72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3:16">
      <c r="C9" s="3">
        <v>7</v>
      </c>
      <c r="D9" s="69" t="str">
        <f>IF(Final!H19="A",Final!F19,IF(Final!H17="A",Final!F17,IF(Final!H17&lt;Final!H19,Final!F17,Final!F19)))</f>
        <v/>
      </c>
      <c r="E9" s="70"/>
      <c r="F9" s="71">
        <f>IF(ISNA(IF(LEFT(Division,2)="R1",VLOOKUP(E9,Points!$A$2:$D$20,2,FALSE),IF(LEFT(Division,2)="R2",VLOOKUP(E9,Points!$A$2:$D$20,3,FALSE),IF(LEFT(Division,2)="R3",VLOOKUP(E9,Points!$A$2:$D$20,4,FALSE),"DIV ???")))),0,IF(LEFT(Division,2)="R1",VLOOKUP(E9,Points!$A$2:$D$20,2,FALSE),IF(LEFT(Division,2)="R2",VLOOKUP(E9,Points!$A$2:$D$20,3,FALSE),IF(LEFT(Division,2)="R3",VLOOKUP(E9,Points!$A$2:$D$20,4,FALSE),"DIV ???"))))</f>
        <v>0</v>
      </c>
      <c r="G9" s="72" t="str">
        <f>IF(ISERROR(VLOOKUP(D9,Final!$AF$4:$AI$35,4,FALSE)),"",VLOOKUP(D9,Final!$AF$4:$AI$35,4,FALSE))</f>
        <v/>
      </c>
      <c r="H9" s="72"/>
      <c r="I9" s="72"/>
      <c r="J9" s="72" t="str">
        <f>IF(ISNA(VLOOKUP(D9,Inscrits!B:E,3,FALSE)),"",VLOOKUP(D9,Inscrits!B:E,3,FALSE))</f>
        <v/>
      </c>
      <c r="K9" s="72" t="str">
        <f>IF(ISNA(VLOOKUP(D9,Inscrits!B:E,4,FALSE)),"",VLOOKUP(D9,Inscrits!B:E,4,FALSE))</f>
        <v/>
      </c>
      <c r="L9" s="72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3:16">
      <c r="C10" s="3">
        <v>9</v>
      </c>
      <c r="D10" s="69" t="str">
        <f>'1'!AR14</f>
        <v/>
      </c>
      <c r="E10" s="70"/>
      <c r="F10" s="71">
        <f>IF(ISNA(IF(LEFT(Division,2)="R1",VLOOKUP(E10,Points!$A$2:$D$20,2,FALSE),IF(LEFT(Division,2)="R2",VLOOKUP(E10,Points!$A$2:$D$20,3,FALSE),IF(LEFT(Division,2)="R3",VLOOKUP(E10,Points!$A$2:$D$20,4,FALSE),"DIV ???")))),0,IF(LEFT(Division,2)="R1",VLOOKUP(E10,Points!$A$2:$D$20,2,FALSE),IF(LEFT(Division,2)="R2",VLOOKUP(E10,Points!$A$2:$D$20,3,FALSE),IF(LEFT(Division,2)="R3",VLOOKUP(E10,Points!$A$2:$D$20,4,FALSE),"DIV ???"))))</f>
        <v>0</v>
      </c>
      <c r="G10" s="72" t="str">
        <f>IF(ISERROR(VLOOKUP(D10,Final!$AF$4:$AI$35,4,FALSE)),"",VLOOKUP(D10,Final!$AF$4:$AI$35,4,FALSE))</f>
        <v/>
      </c>
      <c r="H10" s="72"/>
      <c r="I10" s="72"/>
      <c r="J10" s="72" t="str">
        <f>IF(ISNA(VLOOKUP(D10,Inscrits!B:E,3,FALSE)),"",VLOOKUP(D10,Inscrits!B:E,3,FALSE))</f>
        <v/>
      </c>
      <c r="K10" s="72" t="str">
        <f>IF(ISNA(VLOOKUP(D10,Inscrits!B:E,4,FALSE)),"",VLOOKUP(D10,Inscrits!B:E,4,FALSE))</f>
        <v/>
      </c>
      <c r="L10" s="72" t="str">
        <f>Division</f>
        <v>R1</v>
      </c>
    </row>
    <row r="11" spans="3:16">
      <c r="C11" s="3">
        <v>11</v>
      </c>
      <c r="D11" s="69" t="str">
        <f>'2'!AR14</f>
        <v/>
      </c>
      <c r="E11" s="70"/>
      <c r="F11" s="71">
        <f>IF(ISNA(IF(LEFT(Division,2)="R1",VLOOKUP(E11,Points!$A$2:$D$20,2,FALSE),IF(LEFT(Division,2)="R2",VLOOKUP(E11,Points!$A$2:$D$20,3,FALSE),IF(LEFT(Division,2)="R3",VLOOKUP(E11,Points!$A$2:$D$20,4,FALSE),"DIV ???")))),0,IF(LEFT(Division,2)="R1",VLOOKUP(E11,Points!$A$2:$D$20,2,FALSE),IF(LEFT(Division,2)="R2",VLOOKUP(E11,Points!$A$2:$D$20,3,FALSE),IF(LEFT(Division,2)="R3",VLOOKUP(E11,Points!$A$2:$D$20,4,FALSE),"DIV ???"))))</f>
        <v>0</v>
      </c>
      <c r="G11" s="72" t="str">
        <f>IF(ISERROR(VLOOKUP(D11,Final!$AF$4:$AI$35,4,FALSE)),"",VLOOKUP(D11,Final!$AF$4:$AI$35,4,FALSE))</f>
        <v/>
      </c>
      <c r="H11" s="72"/>
      <c r="I11" s="72"/>
      <c r="J11" s="72" t="str">
        <f>IF(ISNA(VLOOKUP(D11,Inscrits!B:E,3,FALSE)),"",VLOOKUP(D11,Inscrits!B:E,3,FALSE))</f>
        <v/>
      </c>
      <c r="K11" s="72" t="str">
        <f>IF(ISNA(VLOOKUP(D11,Inscrits!B:E,4,FALSE)),"",VLOOKUP(D11,Inscrits!B:E,4,FALSE))</f>
        <v/>
      </c>
      <c r="L11" s="72" t="str">
        <f>Division</f>
        <v>R1</v>
      </c>
    </row>
    <row r="12" spans="3:16">
      <c r="C12" s="3">
        <v>12</v>
      </c>
      <c r="D12" s="69" t="str">
        <f>'2'!AR15</f>
        <v/>
      </c>
      <c r="E12" s="70"/>
      <c r="F12" s="71">
        <f>IF(ISNA(IF(LEFT(Division,2)="R1",VLOOKUP(E12,Points!$A$2:$D$20,2,FALSE),IF(LEFT(Division,2)="R2",VLOOKUP(E12,Points!$A$2:$D$20,3,FALSE),IF(LEFT(Division,2)="R3",VLOOKUP(E12,Points!$A$2:$D$20,4,FALSE),"DIV ???")))),0,IF(LEFT(Division,2)="R1",VLOOKUP(E12,Points!$A$2:$D$20,2,FALSE),IF(LEFT(Division,2)="R2",VLOOKUP(E12,Points!$A$2:$D$20,3,FALSE),IF(LEFT(Division,2)="R3",VLOOKUP(E12,Points!$A$2:$D$20,4,FALSE),"DIV ???"))))</f>
        <v>0</v>
      </c>
      <c r="G12" s="72" t="str">
        <f>IF(ISERROR(VLOOKUP(D12,Final!$AF$4:$AI$35,4,FALSE)),"",VLOOKUP(D12,Final!$AF$4:$AI$35,4,FALSE))</f>
        <v/>
      </c>
      <c r="H12" s="72"/>
      <c r="I12" s="72"/>
      <c r="J12" s="72" t="str">
        <f>IF(ISNA(VLOOKUP(D12,Inscrits!B:E,3,FALSE)),"",VLOOKUP(D12,Inscrits!B:E,3,FALSE))</f>
        <v/>
      </c>
      <c r="K12" s="72" t="str">
        <f>IF(ISNA(VLOOKUP(D12,Inscrits!B:E,4,FALSE)),"",VLOOKUP(D12,Inscrits!B:E,4,FALSE))</f>
        <v/>
      </c>
      <c r="L12" s="72" t="str">
        <f>Division</f>
        <v>R1</v>
      </c>
    </row>
    <row r="13" spans="3:16">
      <c r="C13" s="3">
        <v>10</v>
      </c>
      <c r="D13" s="69" t="str">
        <f>'1'!AR15</f>
        <v/>
      </c>
      <c r="E13" s="70"/>
      <c r="F13" s="71">
        <f>IF(ISNA(IF(LEFT(Division,2)="R1",VLOOKUP(E13,Points!$A$2:$D$20,2,FALSE),IF(LEFT(Division,2)="R2",VLOOKUP(E13,Points!$A$2:$D$20,3,FALSE),IF(LEFT(Division,2)="R3",VLOOKUP(E13,Points!$A$2:$D$20,4,FALSE),"DIV ???")))),0,IF(LEFT(Division,2)="R1",VLOOKUP(E13,Points!$A$2:$D$20,2,FALSE),IF(LEFT(Division,2)="R2",VLOOKUP(E13,Points!$A$2:$D$20,3,FALSE),IF(LEFT(Division,2)="R3",VLOOKUP(E13,Points!$A$2:$D$20,4,FALSE),"DIV ???"))))</f>
        <v>0</v>
      </c>
      <c r="G13" s="72" t="str">
        <f>IF(ISERROR(VLOOKUP(D13,Final!$AF$4:$AI$35,4,FALSE)),"",VLOOKUP(D13,Final!$AF$4:$AI$35,4,FALSE))</f>
        <v/>
      </c>
      <c r="H13" s="72"/>
      <c r="I13" s="72"/>
      <c r="J13" s="72" t="str">
        <f>IF(ISNA(VLOOKUP(D13,Inscrits!B:E,3,FALSE)),"",VLOOKUP(D13,Inscrits!B:E,3,FALSE))</f>
        <v/>
      </c>
      <c r="K13" s="72" t="str">
        <f>IF(ISNA(VLOOKUP(D13,Inscrits!B:E,4,FALSE)),"",VLOOKUP(D13,Inscrits!B:E,4,FALSE))</f>
        <v/>
      </c>
      <c r="L13" s="72" t="str">
        <f>Division</f>
        <v>R1</v>
      </c>
    </row>
    <row r="14" spans="3:16">
      <c r="C14" s="3">
        <v>14</v>
      </c>
      <c r="D14" s="69" t="str">
        <f>'1'!AR17</f>
        <v>Blanc 1</v>
      </c>
      <c r="E14" s="70"/>
      <c r="F14" s="71">
        <f>IF(ISNA(IF(LEFT(Division,2)="R1",VLOOKUP(E14,Points!$A$2:$D$20,2,FALSE),IF(LEFT(Division,2)="R2",VLOOKUP(E14,Points!$A$2:$D$20,3,FALSE),IF(LEFT(Division,2)="R3",VLOOKUP(E14,Points!$A$2:$D$20,4,FALSE),"DIV ???")))),0,IF(LEFT(Division,2)="R1",VLOOKUP(E14,Points!$A$2:$D$20,2,FALSE),IF(LEFT(Division,2)="R2",VLOOKUP(E14,Points!$A$2:$D$20,3,FALSE),IF(LEFT(Division,2)="R3",VLOOKUP(E14,Points!$A$2:$D$20,4,FALSE),"DIV ???"))))</f>
        <v>0</v>
      </c>
      <c r="G14" s="72">
        <f>IF(ISERROR(VLOOKUP(D14,Final!$AF$4:$AI$35,4,FALSE)),"",VLOOKUP(D14,Final!$AF$4:$AI$35,4,FALSE))</f>
        <v>0</v>
      </c>
      <c r="H14" s="72"/>
      <c r="I14" s="72"/>
      <c r="J14" s="72">
        <f>IF(ISNA(VLOOKUP(D14,Inscrits!B:E,3,FALSE)),"",VLOOKUP(D14,Inscrits!B:E,3,FALSE))</f>
        <v>0</v>
      </c>
      <c r="K14" s="72">
        <f>IF(ISNA(VLOOKUP(D14,Inscrits!B:E,4,FALSE)),"",VLOOKUP(D14,Inscrits!B:E,4,FALSE))</f>
        <v>0</v>
      </c>
      <c r="L14" s="72" t="str">
        <f>IF(NB_JOUEURS_DOWN&gt;3,"Relégué(e)",Division)</f>
        <v>R1</v>
      </c>
    </row>
    <row r="15" spans="3:16">
      <c r="C15" s="3">
        <v>15</v>
      </c>
      <c r="D15" s="69" t="str">
        <f>'2'!AR16</f>
        <v/>
      </c>
      <c r="E15" s="70"/>
      <c r="F15" s="71">
        <f>IF(ISNA(IF(LEFT(Division,2)="R1",VLOOKUP(E15,Points!$A$2:$D$20,2,FALSE),IF(LEFT(Division,2)="R2",VLOOKUP(E15,Points!$A$2:$D$20,3,FALSE),IF(LEFT(Division,2)="R3",VLOOKUP(E15,Points!$A$2:$D$20,4,FALSE),"DIV ???")))),0,IF(LEFT(Division,2)="R1",VLOOKUP(E15,Points!$A$2:$D$20,2,FALSE),IF(LEFT(Division,2)="R2",VLOOKUP(E15,Points!$A$2:$D$20,3,FALSE),IF(LEFT(Division,2)="R3",VLOOKUP(E15,Points!$A$2:$D$20,4,FALSE),"DIV ???"))))</f>
        <v>0</v>
      </c>
      <c r="G15" s="72" t="str">
        <f>IF(ISERROR(VLOOKUP(D15,Final!$AF$4:$AI$35,4,FALSE)),"",VLOOKUP(D15,Final!$AF$4:$AI$35,4,FALSE))</f>
        <v/>
      </c>
      <c r="H15" s="72"/>
      <c r="I15" s="72"/>
      <c r="J15" s="72" t="str">
        <f>IF(ISNA(VLOOKUP(D15,Inscrits!B:E,3,FALSE)),"",VLOOKUP(D15,Inscrits!B:E,3,FALSE))</f>
        <v/>
      </c>
      <c r="K15" s="72" t="str">
        <f>IF(ISNA(VLOOKUP(D15,Inscrits!B:E,4,FALSE)),"",VLOOKUP(D15,Inscrits!B:E,4,FALSE))</f>
        <v/>
      </c>
      <c r="L15" s="72" t="str">
        <f>IF(NB_JOUEURS_DOWN&gt;2,"Relégué(e)",Division)</f>
        <v>R1</v>
      </c>
    </row>
    <row r="16" spans="3:16">
      <c r="C16" s="3">
        <v>13</v>
      </c>
      <c r="D16" s="69" t="str">
        <f>'1'!AR16</f>
        <v/>
      </c>
      <c r="E16" s="70"/>
      <c r="F16" s="71">
        <f>IF(ISNA(IF(LEFT(Division,2)="R1",VLOOKUP(E16,Points!$A$2:$D$20,2,FALSE),IF(LEFT(Division,2)="R2",VLOOKUP(E16,Points!$A$2:$D$20,3,FALSE),IF(LEFT(Division,2)="R3",VLOOKUP(E16,Points!$A$2:$D$20,4,FALSE),"DIV ???")))),0,IF(LEFT(Division,2)="R1",VLOOKUP(E16,Points!$A$2:$D$20,2,FALSE),IF(LEFT(Division,2)="R2",VLOOKUP(E16,Points!$A$2:$D$20,3,FALSE),IF(LEFT(Division,2)="R3",VLOOKUP(E16,Points!$A$2:$D$20,4,FALSE),"DIV ???"))))</f>
        <v>0</v>
      </c>
      <c r="G16" s="72" t="str">
        <f>IF(ISERROR(VLOOKUP(D16,Final!$AF$4:$AI$35,4,FALSE)),"",VLOOKUP(D16,Final!$AF$4:$AI$35,4,FALSE))</f>
        <v/>
      </c>
      <c r="H16" s="72"/>
      <c r="I16" s="72"/>
      <c r="J16" s="72" t="str">
        <f>IF(ISNA(VLOOKUP(D16,Inscrits!B:E,3,FALSE)),"",VLOOKUP(D16,Inscrits!B:E,3,FALSE))</f>
        <v/>
      </c>
      <c r="K16" s="72" t="str">
        <f>IF(ISNA(VLOOKUP(D16,Inscrits!B:E,4,FALSE)),"",VLOOKUP(D16,Inscrits!B:E,4,FALSE))</f>
        <v/>
      </c>
      <c r="L16" s="72" t="str">
        <f>IF(NB_JOUEURS_DOWN&gt;1,"Relégué(e)",Division)</f>
        <v>R1</v>
      </c>
    </row>
    <row r="17" spans="3:12">
      <c r="C17" s="3">
        <v>16</v>
      </c>
      <c r="D17" s="69" t="str">
        <f>'2'!AR17</f>
        <v/>
      </c>
      <c r="E17" s="70"/>
      <c r="F17" s="71">
        <f>IF(ISNA(IF(LEFT(Division,2)="R1",VLOOKUP(E17,Points!$A$2:$D$20,2,FALSE),IF(LEFT(Division,2)="R2",VLOOKUP(E17,Points!$A$2:$D$20,3,FALSE),IF(LEFT(Division,2)="R3",VLOOKUP(E17,Points!$A$2:$D$20,4,FALSE),"DIV ???")))),0,IF(LEFT(Division,2)="R1",VLOOKUP(E17,Points!$A$2:$D$20,2,FALSE),IF(LEFT(Division,2)="R2",VLOOKUP(E17,Points!$A$2:$D$20,3,FALSE),IF(LEFT(Division,2)="R3",VLOOKUP(E17,Points!$A$2:$D$20,4,FALSE),"DIV ???"))))</f>
        <v>0</v>
      </c>
      <c r="G17" s="72" t="str">
        <f>IF(ISERROR(VLOOKUP(D17,Final!$AF$4:$AI$35,4,FALSE)),"",VLOOKUP(D17,Final!$AF$4:$AI$35,4,FALSE))</f>
        <v/>
      </c>
      <c r="H17" s="72"/>
      <c r="I17" s="72"/>
      <c r="J17" s="72" t="str">
        <f>IF(ISNA(VLOOKUP(D17,Inscrits!B:E,3,FALSE)),"",VLOOKUP(D17,Inscrits!B:E,3,FALSE))</f>
        <v/>
      </c>
      <c r="K17" s="72" t="str">
        <f>IF(ISNA(VLOOKUP(D17,Inscrits!B:E,4,FALSE)),"",VLOOKUP(D17,Inscrits!B:E,4,FALSE))</f>
        <v/>
      </c>
      <c r="L17" s="72" t="str">
        <f>IF(NB_JOUEURS_DOWN&gt;0,"Relégué(e)",Division)</f>
        <v>R1</v>
      </c>
    </row>
  </sheetData>
  <phoneticPr fontId="0" type="noConversion"/>
  <conditionalFormatting sqref="L2:L17">
    <cfRule type="cellIs" dxfId="11" priority="1" stopIfTrue="1" operator="equal">
      <formula>"R1"</formula>
    </cfRule>
    <cfRule type="expression" dxfId="10" priority="2" stopIfTrue="1">
      <formula>OR((L2="R2"),(L2="R2A"),(L2="R2B"),(L2="R2C"),(L2="R2D"))</formula>
    </cfRule>
    <cfRule type="expression" dxfId="9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48</vt:i4>
      </vt:variant>
    </vt:vector>
  </HeadingPairs>
  <TitlesOfParts>
    <vt:vector size="55" baseType="lpstr">
      <vt:lpstr>Points</vt:lpstr>
      <vt:lpstr>Accueil</vt:lpstr>
      <vt:lpstr>Inscrits</vt:lpstr>
      <vt:lpstr>1</vt:lpstr>
      <vt:lpstr>2</vt:lpstr>
      <vt:lpstr>Final</vt:lpstr>
      <vt:lpstr>Classement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Joueur_2</vt:lpstr>
      <vt:lpstr>Joueur_3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Dupré-Rambaud Frédéric</cp:lastModifiedBy>
  <cp:lastPrinted>2005-09-14T20:50:25Z</cp:lastPrinted>
  <dcterms:created xsi:type="dcterms:W3CDTF">2004-12-07T04:18:39Z</dcterms:created>
  <dcterms:modified xsi:type="dcterms:W3CDTF">2018-02-21T21:21:18Z</dcterms:modified>
</cp:coreProperties>
</file>