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/>
  <bookViews>
    <workbookView xWindow="480" yWindow="255" windowWidth="11340" windowHeight="5835" activeTab="2"/>
  </bookViews>
  <sheets>
    <sheet name="Points" sheetId="11" r:id="rId1"/>
    <sheet name="Accueil" sheetId="12" r:id="rId2"/>
    <sheet name="Inscrits" sheetId="3" r:id="rId3"/>
    <sheet name="1" sheetId="13" r:id="rId4"/>
    <sheet name="2" sheetId="5" r:id="rId5"/>
    <sheet name="3" sheetId="6" r:id="rId6"/>
    <sheet name="4" sheetId="14" r:id="rId7"/>
    <sheet name="Final" sheetId="2" r:id="rId8"/>
    <sheet name="Classement" sheetId="7" r:id="rId9"/>
    <sheet name="Feuil1" sheetId="15" r:id="rId10"/>
  </sheets>
  <definedNames>
    <definedName name="Billard_name">Accueil!$A$44:$A$84</definedName>
    <definedName name="Ch_Licenciés">Accueil!$D$26</definedName>
    <definedName name="Club">Accueil!$D$8</definedName>
    <definedName name="Date">Accueil!$D$6</definedName>
    <definedName name="Division">Accueil!$G$8</definedName>
    <definedName name="Joueur_1">Inscrits!$B$2</definedName>
    <definedName name="Joueur_10">Inscrits!$B$11</definedName>
    <definedName name="Joueur_11">Inscrits!$B$12</definedName>
    <definedName name="Joueur_12">Inscrits!$B$13</definedName>
    <definedName name="Joueur_13">Inscrits!$B$14</definedName>
    <definedName name="Joueur_14">Inscrits!$B$15</definedName>
    <definedName name="Joueur_15">Inscrits!$B$16</definedName>
    <definedName name="Joueur_16">Inscrits!$B$17</definedName>
    <definedName name="Joueur_17">Inscrits!$B$19</definedName>
    <definedName name="Joueur_18">Inscrits!$B$20</definedName>
    <definedName name="Joueur_19">Inscrits!$B$21</definedName>
    <definedName name="Joueur_2">Inscrits!$B$3</definedName>
    <definedName name="Joueur_20">Inscrits!#REF!</definedName>
    <definedName name="Joueur_21">Inscrits!$B$22</definedName>
    <definedName name="Joueur_22">Inscrits!$B$23</definedName>
    <definedName name="Joueur_23">Inscrits!$B$24</definedName>
    <definedName name="Joueur_24">Inscrits!$B$25</definedName>
    <definedName name="Joueur_25">Inscrits!#REF!</definedName>
    <definedName name="Joueur_26">Inscrits!#REF!</definedName>
    <definedName name="Joueur_27">Inscrits!#REF!</definedName>
    <definedName name="Joueur_28">Inscrits!#REF!</definedName>
    <definedName name="Joueur_29">Inscrits!#REF!</definedName>
    <definedName name="Joueur_3">Inscrits!$B$4</definedName>
    <definedName name="Joueur_30">Inscrits!#REF!</definedName>
    <definedName name="Joueur_31">Inscrits!#REF!</definedName>
    <definedName name="Joueur_32">Inscrits!#REF!</definedName>
    <definedName name="Joueur_4">Inscrits!$B$5</definedName>
    <definedName name="Joueur_5">Inscrits!$B$6</definedName>
    <definedName name="Joueur_6">Inscrits!$B$7</definedName>
    <definedName name="Joueur_7">Inscrits!$B$8</definedName>
    <definedName name="Joueur_8">Inscrits!$B$9</definedName>
    <definedName name="Joueur_9">Inscrits!$B$10</definedName>
    <definedName name="Ligue">Accueil!$D$4</definedName>
    <definedName name="Liste_Forfait">Inscrits!$J$1:$J$2</definedName>
    <definedName name="Liste_joueurs">Inscrits!#REF!</definedName>
    <definedName name="Liste_Poule">Inscrits!$I$1:$I$31</definedName>
    <definedName name="Liste_TS">Inscrits!#REF!</definedName>
    <definedName name="MOPA">Accueil!$A$128</definedName>
    <definedName name="N_Tournoi">Accueil!$G$6</definedName>
    <definedName name="NB_Billards">Accueil!$G$14</definedName>
    <definedName name="Nb_Joueurs">Accueil!$G$10</definedName>
    <definedName name="NB_JOUEURS_DOWN">Accueil!$D$14</definedName>
    <definedName name="Nb_Joueurs_Total">Accueil!$J$8</definedName>
    <definedName name="NB_JOUEURS_UP">Accueil!$D$12</definedName>
    <definedName name="NB_Parties_8eme">Accueil!$A$15:$A$20</definedName>
    <definedName name="NB_Parties_Demi">Accueil!$A$29:$A$34</definedName>
    <definedName name="NB_Parties_Final">Accueil!$A$36:$A$42</definedName>
    <definedName name="NB_Parties_Poules">Accueil!$A$1:$A$7</definedName>
    <definedName name="NB_Parties_Poules_Perdant">Accueil!$A$1:$A$7</definedName>
    <definedName name="NB_Parties_Quart">Accueil!$A$22:$A$27</definedName>
    <definedName name="Nb_R2">Accueil!$G$12</definedName>
    <definedName name="Nb_R3">Accueil!$J$6</definedName>
    <definedName name="Nom_fich_licenciés">Accueil!$D$25</definedName>
    <definedName name="Num_tournoi">Classement!$Q$6</definedName>
    <definedName name="Saison">Accueil!$G$4</definedName>
    <definedName name="Ville_Club">Accueil!$D$10</definedName>
    <definedName name="_xlnm.Print_Area" localSheetId="1">Accueil!$C$2:$G$22</definedName>
    <definedName name="_xlnm.Print_Area" localSheetId="8">Classement!$A$1:$N$32</definedName>
    <definedName name="_xlnm.Print_Area" localSheetId="7">Final!$A$1:$S$27</definedName>
    <definedName name="_xlnm.Print_Area" localSheetId="2">Inscrits!$A$1:$H$25</definedName>
    <definedName name="_xlnm.Print_Area" localSheetId="0">Points!$A$1:$D$36</definedName>
  </definedNames>
  <calcPr calcId="125725"/>
</workbook>
</file>

<file path=xl/calcChain.xml><?xml version="1.0" encoding="utf-8"?>
<calcChain xmlns="http://schemas.openxmlformats.org/spreadsheetml/2006/main">
  <c r="J21" i="5"/>
  <c r="J21" i="6"/>
  <c r="J21" i="14"/>
  <c r="J21" i="13"/>
  <c r="J1" i="5"/>
  <c r="J1" i="6"/>
  <c r="J1" i="14"/>
  <c r="J1" i="13"/>
  <c r="B2" i="2"/>
  <c r="D7" i="3"/>
  <c r="E7"/>
  <c r="D18"/>
  <c r="E18"/>
  <c r="D3"/>
  <c r="E3"/>
  <c r="D19"/>
  <c r="E19"/>
  <c r="D11"/>
  <c r="E11"/>
  <c r="D4"/>
  <c r="E4"/>
  <c r="D2"/>
  <c r="E2"/>
  <c r="D13"/>
  <c r="E13"/>
  <c r="D5"/>
  <c r="E5"/>
  <c r="D8"/>
  <c r="E8"/>
  <c r="D15"/>
  <c r="E15"/>
  <c r="D14"/>
  <c r="E14"/>
  <c r="D6"/>
  <c r="E6"/>
  <c r="D10"/>
  <c r="E10"/>
  <c r="D17"/>
  <c r="E17"/>
  <c r="D22"/>
  <c r="E22"/>
  <c r="D12"/>
  <c r="E12"/>
  <c r="D9"/>
  <c r="E9"/>
  <c r="E16"/>
  <c r="D16"/>
  <c r="M3" i="13"/>
  <c r="Q4" s="1"/>
  <c r="N3"/>
  <c r="R4" s="1"/>
  <c r="AB5"/>
  <c r="AC5"/>
  <c r="AD5"/>
  <c r="AH5"/>
  <c r="U6"/>
  <c r="Z4" s="1"/>
  <c r="AR4" s="1"/>
  <c r="AS4" s="1"/>
  <c r="AD4" i="2" s="1"/>
  <c r="V6" i="13"/>
  <c r="M7"/>
  <c r="AB6" s="1"/>
  <c r="AD6" s="1"/>
  <c r="N7"/>
  <c r="J8"/>
  <c r="F6" s="1"/>
  <c r="K8"/>
  <c r="G6" s="1"/>
  <c r="M9"/>
  <c r="AB7" s="1"/>
  <c r="N9"/>
  <c r="R8" s="1"/>
  <c r="F10"/>
  <c r="B8" s="1"/>
  <c r="G10"/>
  <c r="C8" s="1"/>
  <c r="C23" i="2" s="1"/>
  <c r="M13" i="13"/>
  <c r="AB14" s="1"/>
  <c r="N13"/>
  <c r="Q14"/>
  <c r="R14"/>
  <c r="M15"/>
  <c r="AB15" s="1"/>
  <c r="N15"/>
  <c r="K14" s="1"/>
  <c r="G16" s="1"/>
  <c r="U16"/>
  <c r="Z14" s="1"/>
  <c r="AR5" s="1"/>
  <c r="AS5" s="1"/>
  <c r="AD5" i="2" s="1"/>
  <c r="V16" i="13"/>
  <c r="C7" i="2" s="1"/>
  <c r="AB16" i="13"/>
  <c r="AC16" s="1"/>
  <c r="AD16"/>
  <c r="AH16"/>
  <c r="M19"/>
  <c r="AB17" s="1"/>
  <c r="N19"/>
  <c r="R18" s="1"/>
  <c r="F20"/>
  <c r="AL5" s="1"/>
  <c r="G20"/>
  <c r="C18" s="1"/>
  <c r="C20" i="2" s="1"/>
  <c r="M3" i="5"/>
  <c r="Q4" s="1"/>
  <c r="N3"/>
  <c r="R4" s="1"/>
  <c r="AB5"/>
  <c r="AC5"/>
  <c r="AD5"/>
  <c r="AG5"/>
  <c r="AH5"/>
  <c r="U6"/>
  <c r="Z4" s="1"/>
  <c r="AR4" s="1"/>
  <c r="V6"/>
  <c r="C10" i="2" s="1"/>
  <c r="M7" i="5"/>
  <c r="AB6" s="1"/>
  <c r="AD6" s="1"/>
  <c r="N7"/>
  <c r="K8" s="1"/>
  <c r="G6" s="1"/>
  <c r="B8"/>
  <c r="Z6" s="1"/>
  <c r="AR14" s="1"/>
  <c r="C8"/>
  <c r="C17" i="2" s="1"/>
  <c r="M9" i="5"/>
  <c r="AB7" s="1"/>
  <c r="AC7" s="1"/>
  <c r="N9"/>
  <c r="R8" s="1"/>
  <c r="F10"/>
  <c r="G10"/>
  <c r="M13"/>
  <c r="AB14" s="1"/>
  <c r="N13"/>
  <c r="R14" s="1"/>
  <c r="Q14"/>
  <c r="M15"/>
  <c r="J14" s="1"/>
  <c r="F16" s="1"/>
  <c r="N15"/>
  <c r="K14" s="1"/>
  <c r="G16" s="1"/>
  <c r="U16"/>
  <c r="Z14" s="1"/>
  <c r="AR5" s="1"/>
  <c r="V16"/>
  <c r="C13" i="2" s="1"/>
  <c r="AB16" i="5"/>
  <c r="B18"/>
  <c r="Z16" s="1"/>
  <c r="AR15" s="1"/>
  <c r="D22" i="7" s="1"/>
  <c r="K22" s="1"/>
  <c r="C18" i="5"/>
  <c r="C26" i="2" s="1"/>
  <c r="M19" i="5"/>
  <c r="AB17" s="1"/>
  <c r="AH17" s="1"/>
  <c r="N19"/>
  <c r="R18" s="1"/>
  <c r="F20"/>
  <c r="AL5" s="1"/>
  <c r="G20"/>
  <c r="M3" i="6"/>
  <c r="AB4" s="1"/>
  <c r="N3"/>
  <c r="R4" s="1"/>
  <c r="AB5"/>
  <c r="AG5" s="1"/>
  <c r="U6"/>
  <c r="Z4" s="1"/>
  <c r="AR4" s="1"/>
  <c r="V6"/>
  <c r="C16" i="2" s="1"/>
  <c r="M7" i="6"/>
  <c r="AB6" s="1"/>
  <c r="AC6" s="1"/>
  <c r="N7"/>
  <c r="B8"/>
  <c r="Z5" s="1"/>
  <c r="AR6" s="1"/>
  <c r="C8"/>
  <c r="C5" i="2" s="1"/>
  <c r="J8" i="6"/>
  <c r="F6" s="1"/>
  <c r="AJ5" s="1"/>
  <c r="K8"/>
  <c r="G6" s="1"/>
  <c r="Q8"/>
  <c r="R8"/>
  <c r="M9"/>
  <c r="AB7" s="1"/>
  <c r="N9"/>
  <c r="F10"/>
  <c r="AL16" s="1"/>
  <c r="G10"/>
  <c r="M13"/>
  <c r="AB14" s="1"/>
  <c r="AD14" s="1"/>
  <c r="N13"/>
  <c r="R14" s="1"/>
  <c r="Q14"/>
  <c r="M15"/>
  <c r="J14" s="1"/>
  <c r="F16" s="1"/>
  <c r="N15"/>
  <c r="K14" s="1"/>
  <c r="G16" s="1"/>
  <c r="U16"/>
  <c r="Z14" s="1"/>
  <c r="AR5" s="1"/>
  <c r="V16"/>
  <c r="C19" i="2" s="1"/>
  <c r="AB16" i="6"/>
  <c r="AD16"/>
  <c r="B18"/>
  <c r="Z15" s="1"/>
  <c r="AR7" s="1"/>
  <c r="C18"/>
  <c r="C14" i="2" s="1"/>
  <c r="M19" i="6"/>
  <c r="Q18" s="1"/>
  <c r="N19"/>
  <c r="R18" s="1"/>
  <c r="F20"/>
  <c r="AK5" s="1"/>
  <c r="G20"/>
  <c r="M3" i="14"/>
  <c r="AB4" s="1"/>
  <c r="N3"/>
  <c r="R4" s="1"/>
  <c r="AB5"/>
  <c r="AD5"/>
  <c r="U6"/>
  <c r="Z4" s="1"/>
  <c r="AR4" s="1"/>
  <c r="V6"/>
  <c r="C22" i="2" s="1"/>
  <c r="M7" i="14"/>
  <c r="AB6" s="1"/>
  <c r="N7"/>
  <c r="K8" s="1"/>
  <c r="G6" s="1"/>
  <c r="M9"/>
  <c r="Q8" s="1"/>
  <c r="N9"/>
  <c r="R8" s="1"/>
  <c r="F10"/>
  <c r="B8" s="1"/>
  <c r="Z6" s="1"/>
  <c r="AR14" s="1"/>
  <c r="G10"/>
  <c r="C8" s="1"/>
  <c r="C11" i="2" s="1"/>
  <c r="M13" i="14"/>
  <c r="AB14" s="1"/>
  <c r="AC14" s="1"/>
  <c r="N13"/>
  <c r="J14"/>
  <c r="F16" s="1"/>
  <c r="K14"/>
  <c r="G16" s="1"/>
  <c r="Q14"/>
  <c r="R14"/>
  <c r="M15"/>
  <c r="AB15" s="1"/>
  <c r="N15"/>
  <c r="U16"/>
  <c r="Z14" s="1"/>
  <c r="AR5" s="1"/>
  <c r="V16"/>
  <c r="C25" i="2" s="1"/>
  <c r="AB16" i="14"/>
  <c r="AC16"/>
  <c r="AD16"/>
  <c r="AG16"/>
  <c r="AH16"/>
  <c r="B18"/>
  <c r="Z16" s="1"/>
  <c r="AR15" s="1"/>
  <c r="V33" i="2" s="1"/>
  <c r="C18" i="14"/>
  <c r="C8" i="2" s="1"/>
  <c r="M19" i="14"/>
  <c r="AB17" s="1"/>
  <c r="N19"/>
  <c r="R18" s="1"/>
  <c r="F20"/>
  <c r="AL5" s="1"/>
  <c r="G20"/>
  <c r="F2" i="7"/>
  <c r="L2"/>
  <c r="F3"/>
  <c r="L3"/>
  <c r="F4"/>
  <c r="L4"/>
  <c r="F5"/>
  <c r="L5"/>
  <c r="F6"/>
  <c r="L6"/>
  <c r="F7"/>
  <c r="L7"/>
  <c r="F8"/>
  <c r="L8"/>
  <c r="F9"/>
  <c r="L9"/>
  <c r="F10"/>
  <c r="L10"/>
  <c r="F11"/>
  <c r="L11"/>
  <c r="F12"/>
  <c r="L12"/>
  <c r="F13"/>
  <c r="L13"/>
  <c r="F14"/>
  <c r="L14"/>
  <c r="F15"/>
  <c r="L15"/>
  <c r="F16"/>
  <c r="L16"/>
  <c r="F17"/>
  <c r="L17"/>
  <c r="F18"/>
  <c r="L18"/>
  <c r="F19"/>
  <c r="L19"/>
  <c r="F20"/>
  <c r="L20"/>
  <c r="F21"/>
  <c r="L21"/>
  <c r="F22"/>
  <c r="L22"/>
  <c r="F23"/>
  <c r="L23"/>
  <c r="F24"/>
  <c r="L24"/>
  <c r="F25"/>
  <c r="L25"/>
  <c r="F2" i="2"/>
  <c r="J2"/>
  <c r="N2"/>
  <c r="B4"/>
  <c r="V4" s="1"/>
  <c r="C4"/>
  <c r="W4"/>
  <c r="AF4"/>
  <c r="F5"/>
  <c r="G5"/>
  <c r="W5"/>
  <c r="AF5"/>
  <c r="J6"/>
  <c r="K6"/>
  <c r="W6"/>
  <c r="AF6"/>
  <c r="F7"/>
  <c r="D7" i="7" s="1"/>
  <c r="K7" s="1"/>
  <c r="G7" i="2"/>
  <c r="W7"/>
  <c r="AF7"/>
  <c r="W8"/>
  <c r="AF8"/>
  <c r="N9"/>
  <c r="O9"/>
  <c r="W9"/>
  <c r="AF9"/>
  <c r="W10"/>
  <c r="AC10"/>
  <c r="AD10"/>
  <c r="AF10"/>
  <c r="F11"/>
  <c r="G11"/>
  <c r="W11"/>
  <c r="AC11"/>
  <c r="AD11"/>
  <c r="AF11"/>
  <c r="J12"/>
  <c r="D4" i="7" s="1"/>
  <c r="K4" s="1"/>
  <c r="K12" i="2"/>
  <c r="W12"/>
  <c r="AF12"/>
  <c r="F13"/>
  <c r="D8" i="7" s="1"/>
  <c r="K8" s="1"/>
  <c r="G13" i="2"/>
  <c r="W13"/>
  <c r="AF13"/>
  <c r="W14"/>
  <c r="AF14"/>
  <c r="R15"/>
  <c r="D2" i="7" s="1"/>
  <c r="K2" s="1"/>
  <c r="S15" i="2"/>
  <c r="W15"/>
  <c r="AF15"/>
  <c r="W16"/>
  <c r="AF16"/>
  <c r="F17"/>
  <c r="G17"/>
  <c r="W17"/>
  <c r="AF17"/>
  <c r="J18"/>
  <c r="K18"/>
  <c r="W18"/>
  <c r="AC18"/>
  <c r="AD18"/>
  <c r="AF18"/>
  <c r="F19"/>
  <c r="D9" i="7" s="1"/>
  <c r="K9" s="1"/>
  <c r="G19" i="2"/>
  <c r="W19"/>
  <c r="AC19"/>
  <c r="AD19"/>
  <c r="AF19"/>
  <c r="AF20"/>
  <c r="N21"/>
  <c r="D3" i="7" s="1"/>
  <c r="K3" s="1"/>
  <c r="O21" i="2"/>
  <c r="AF21"/>
  <c r="V22"/>
  <c r="AF22"/>
  <c r="F23"/>
  <c r="G23"/>
  <c r="V23"/>
  <c r="AF23"/>
  <c r="AG23" s="1"/>
  <c r="J24"/>
  <c r="D5" i="7" s="1"/>
  <c r="K5" s="1"/>
  <c r="K24" i="2"/>
  <c r="AF24"/>
  <c r="F25"/>
  <c r="D6" i="7" s="1"/>
  <c r="K6" s="1"/>
  <c r="G25" i="2"/>
  <c r="AF25"/>
  <c r="V26"/>
  <c r="AC26"/>
  <c r="AD26"/>
  <c r="AF26"/>
  <c r="V27"/>
  <c r="AC27"/>
  <c r="AD27"/>
  <c r="AF27"/>
  <c r="AF28"/>
  <c r="AH28" s="1"/>
  <c r="AF29"/>
  <c r="AG29" s="1"/>
  <c r="V30"/>
  <c r="AF30"/>
  <c r="AG30" s="1"/>
  <c r="V31"/>
  <c r="AF31"/>
  <c r="AH31" s="1"/>
  <c r="AF32"/>
  <c r="AG32" s="1"/>
  <c r="AF33"/>
  <c r="AG33" s="1"/>
  <c r="V34"/>
  <c r="AC34"/>
  <c r="AD34"/>
  <c r="AF34"/>
  <c r="AG34" s="1"/>
  <c r="V35"/>
  <c r="AC35"/>
  <c r="AD35"/>
  <c r="AF35"/>
  <c r="AH35" s="1"/>
  <c r="C27" i="3"/>
  <c r="C28"/>
  <c r="C29"/>
  <c r="C30"/>
  <c r="C31"/>
  <c r="C32"/>
  <c r="C33"/>
  <c r="C34"/>
  <c r="AG28" i="2"/>
  <c r="B7"/>
  <c r="V6" s="1"/>
  <c r="B26"/>
  <c r="V19" s="1"/>
  <c r="AK5" i="5"/>
  <c r="AC5" i="2"/>
  <c r="AE5" i="13"/>
  <c r="AK7" i="5"/>
  <c r="AL6"/>
  <c r="AC17"/>
  <c r="AG6" i="13"/>
  <c r="AS15" i="5"/>
  <c r="AD17" i="2" s="1"/>
  <c r="AC4"/>
  <c r="AC5" i="6"/>
  <c r="AG16" i="5"/>
  <c r="AC16"/>
  <c r="AG5" i="14"/>
  <c r="AC5"/>
  <c r="AG16" i="6"/>
  <c r="AC16"/>
  <c r="AH5"/>
  <c r="AD5"/>
  <c r="AL16" i="5"/>
  <c r="AH16"/>
  <c r="AD16"/>
  <c r="AH5" i="14"/>
  <c r="AH16" i="6"/>
  <c r="AG5" i="13"/>
  <c r="B18" l="1"/>
  <c r="Z16" s="1"/>
  <c r="AR15" s="1"/>
  <c r="AS15" s="1"/>
  <c r="AD9" i="2" s="1"/>
  <c r="AH23"/>
  <c r="AH30"/>
  <c r="AH33"/>
  <c r="J14" i="13"/>
  <c r="F16" s="1"/>
  <c r="Z17" s="1"/>
  <c r="B16" i="2"/>
  <c r="V12" s="1"/>
  <c r="X12" s="1"/>
  <c r="Y12" s="1"/>
  <c r="Z12" s="1"/>
  <c r="Z6" i="13"/>
  <c r="AR14" s="1"/>
  <c r="D19" i="7" s="1"/>
  <c r="K19" s="1"/>
  <c r="B23" i="2"/>
  <c r="D17" i="7" s="1"/>
  <c r="K17" s="1"/>
  <c r="AL14" i="6"/>
  <c r="AJ6"/>
  <c r="Q8" i="13"/>
  <c r="AF6" s="1"/>
  <c r="X4" i="2"/>
  <c r="Y4" s="1"/>
  <c r="AK16" i="6"/>
  <c r="AK16" i="5"/>
  <c r="AI16" i="13"/>
  <c r="AK16"/>
  <c r="AG31" i="2"/>
  <c r="AI31" s="1"/>
  <c r="AH34"/>
  <c r="AI34" s="1"/>
  <c r="AL16" i="14"/>
  <c r="AI16" i="6"/>
  <c r="AG16" i="13"/>
  <c r="J22" i="7"/>
  <c r="J19"/>
  <c r="J17"/>
  <c r="J9"/>
  <c r="J8"/>
  <c r="J7"/>
  <c r="J6"/>
  <c r="J5"/>
  <c r="J4"/>
  <c r="J3"/>
  <c r="AH29" i="2"/>
  <c r="AI29" s="1"/>
  <c r="AD14" i="14"/>
  <c r="AE14"/>
  <c r="AE6"/>
  <c r="AK5" i="13"/>
  <c r="Z15"/>
  <c r="AR7" s="1"/>
  <c r="AC7" i="2" s="1"/>
  <c r="AJ14" i="6"/>
  <c r="AG14" i="14"/>
  <c r="Q18" i="13"/>
  <c r="AF16" s="1"/>
  <c r="AL5" i="6"/>
  <c r="Q4" i="14"/>
  <c r="AF5" s="1"/>
  <c r="B25" i="2"/>
  <c r="V18" s="1"/>
  <c r="B19"/>
  <c r="V14" s="1"/>
  <c r="X14" s="1"/>
  <c r="Y14" s="1"/>
  <c r="Z14" s="1"/>
  <c r="AA14" s="1"/>
  <c r="B20"/>
  <c r="D13" i="7" s="1"/>
  <c r="AK16" i="14"/>
  <c r="AG14" i="6"/>
  <c r="AJ16"/>
  <c r="Z16"/>
  <c r="AR15" s="1"/>
  <c r="D24" i="7" s="1"/>
  <c r="AB17" i="6"/>
  <c r="AK17" s="1"/>
  <c r="B22" i="2"/>
  <c r="V16" s="1"/>
  <c r="X16" s="1"/>
  <c r="Y16" s="1"/>
  <c r="B14"/>
  <c r="D14" i="7" s="1"/>
  <c r="D12"/>
  <c r="Q18" i="5"/>
  <c r="Z15"/>
  <c r="AR7" s="1"/>
  <c r="AC15" i="2" s="1"/>
  <c r="AL17" i="6"/>
  <c r="Z6"/>
  <c r="AR14" s="1"/>
  <c r="AC24" i="2" s="1"/>
  <c r="AK17" i="5"/>
  <c r="Z5" i="13"/>
  <c r="AR6" s="1"/>
  <c r="Q4" i="6"/>
  <c r="AF5" s="1"/>
  <c r="AN5" s="1"/>
  <c r="Z15" i="14"/>
  <c r="AR7" s="1"/>
  <c r="AS7" s="1"/>
  <c r="AD31" i="2" s="1"/>
  <c r="Z5" i="5"/>
  <c r="AR6" s="1"/>
  <c r="AC14" i="2" s="1"/>
  <c r="B10"/>
  <c r="V8" s="1"/>
  <c r="X8" s="1"/>
  <c r="B17"/>
  <c r="V24"/>
  <c r="D20" i="7"/>
  <c r="AS14" i="5"/>
  <c r="AD16" i="2" s="1"/>
  <c r="AI23"/>
  <c r="AK5" i="14"/>
  <c r="AL6"/>
  <c r="D25" i="7"/>
  <c r="B8" i="2"/>
  <c r="V7" s="1"/>
  <c r="X7" s="1"/>
  <c r="J8" i="5"/>
  <c r="AG7" s="1"/>
  <c r="AL4" i="6"/>
  <c r="AD4"/>
  <c r="AG4"/>
  <c r="AG4" i="14"/>
  <c r="AC4"/>
  <c r="AH4"/>
  <c r="AK4"/>
  <c r="AI33" i="2"/>
  <c r="AG35"/>
  <c r="AI35" s="1"/>
  <c r="AH32"/>
  <c r="AI32" s="1"/>
  <c r="AS7" i="5"/>
  <c r="AD15" i="2" s="1"/>
  <c r="AE6" i="13"/>
  <c r="AF6" i="14"/>
  <c r="AH6" i="6"/>
  <c r="AJ4"/>
  <c r="AF14" i="13"/>
  <c r="AD14"/>
  <c r="AL14"/>
  <c r="AG14"/>
  <c r="AE14"/>
  <c r="AH14"/>
  <c r="AC14"/>
  <c r="AK14"/>
  <c r="AJ5"/>
  <c r="Z7"/>
  <c r="AI5"/>
  <c r="AC25" i="2"/>
  <c r="AB4" i="5"/>
  <c r="AD4" i="14"/>
  <c r="AL4"/>
  <c r="V15" i="2"/>
  <c r="X15" s="1"/>
  <c r="Y15" s="1"/>
  <c r="AI14" i="6"/>
  <c r="Z5" i="14"/>
  <c r="AR6" s="1"/>
  <c r="AC30" i="2" s="1"/>
  <c r="AC16"/>
  <c r="AK4" i="6"/>
  <c r="AC4"/>
  <c r="AH4"/>
  <c r="AD6" i="14"/>
  <c r="X6" i="2"/>
  <c r="Y6" s="1"/>
  <c r="AL6" i="13"/>
  <c r="AI6" i="6"/>
  <c r="AK6"/>
  <c r="AB4" i="13"/>
  <c r="AE4" s="1"/>
  <c r="Q18" i="14"/>
  <c r="AF17" s="1"/>
  <c r="B11" i="2"/>
  <c r="AL16" i="13"/>
  <c r="B5" i="2"/>
  <c r="D11" i="7" s="1"/>
  <c r="B13" i="2"/>
  <c r="V10" s="1"/>
  <c r="X10" s="1"/>
  <c r="AD17" i="14"/>
  <c r="AG17"/>
  <c r="AL17"/>
  <c r="AE17"/>
  <c r="AI17"/>
  <c r="AJ17"/>
  <c r="AK17"/>
  <c r="AC17"/>
  <c r="AH17"/>
  <c r="V32" i="2"/>
  <c r="D21" i="7"/>
  <c r="AE7" i="6"/>
  <c r="AC7"/>
  <c r="AH7"/>
  <c r="AG7"/>
  <c r="AJ7"/>
  <c r="AF7"/>
  <c r="AK7"/>
  <c r="AL7"/>
  <c r="AD7"/>
  <c r="AI7"/>
  <c r="AI17" i="5"/>
  <c r="AI16"/>
  <c r="AC17" i="13"/>
  <c r="AK17"/>
  <c r="AD17"/>
  <c r="AL17"/>
  <c r="AG17"/>
  <c r="AI17"/>
  <c r="AH17"/>
  <c r="AC7"/>
  <c r="AK7"/>
  <c r="AJ7"/>
  <c r="AI7"/>
  <c r="AH7"/>
  <c r="AG7"/>
  <c r="AF7"/>
  <c r="AD7"/>
  <c r="AL7"/>
  <c r="X19" i="2"/>
  <c r="Y19" s="1"/>
  <c r="Z19" s="1"/>
  <c r="AA19" s="1"/>
  <c r="AI15" i="14"/>
  <c r="AE15"/>
  <c r="AJ15"/>
  <c r="AG15"/>
  <c r="AH15"/>
  <c r="AD15"/>
  <c r="AF15"/>
  <c r="AK15"/>
  <c r="AC15"/>
  <c r="AL15"/>
  <c r="AI16"/>
  <c r="AJ16"/>
  <c r="Z17"/>
  <c r="AF16" i="6"/>
  <c r="AE16"/>
  <c r="AS5"/>
  <c r="AD21" i="2" s="1"/>
  <c r="AC21"/>
  <c r="AJ14" i="5"/>
  <c r="AK14"/>
  <c r="AC14"/>
  <c r="AL14"/>
  <c r="AD14"/>
  <c r="AE14"/>
  <c r="AF14"/>
  <c r="AG14"/>
  <c r="AH14"/>
  <c r="AC15" i="13"/>
  <c r="AK15"/>
  <c r="AE15"/>
  <c r="AH15"/>
  <c r="AG15"/>
  <c r="AF15"/>
  <c r="AD15"/>
  <c r="AL15"/>
  <c r="X18" i="2"/>
  <c r="Y18" s="1"/>
  <c r="Z18" s="1"/>
  <c r="AA18" s="1"/>
  <c r="AI28"/>
  <c r="AB7" i="14"/>
  <c r="AB15" i="5"/>
  <c r="AS15" i="6"/>
  <c r="AD25" i="2" s="1"/>
  <c r="AE16" i="14"/>
  <c r="AH14"/>
  <c r="AJ14"/>
  <c r="AL14"/>
  <c r="AF14"/>
  <c r="AK14"/>
  <c r="AI14"/>
  <c r="AC6"/>
  <c r="AK6"/>
  <c r="AC28" i="2"/>
  <c r="AS4" i="14"/>
  <c r="AD28" i="2" s="1"/>
  <c r="Z17" i="6"/>
  <c r="AD6"/>
  <c r="AL6"/>
  <c r="AG6"/>
  <c r="AF6"/>
  <c r="AE6"/>
  <c r="AS4"/>
  <c r="AD20" i="2" s="1"/>
  <c r="AC20"/>
  <c r="AD7" i="5"/>
  <c r="AL7"/>
  <c r="AJ6" i="13"/>
  <c r="AI6"/>
  <c r="AH6"/>
  <c r="AC6"/>
  <c r="AK6"/>
  <c r="AF5"/>
  <c r="J2" i="7"/>
  <c r="AC33" i="2"/>
  <c r="AS15" i="14"/>
  <c r="AD33" i="2" s="1"/>
  <c r="AS5" i="14"/>
  <c r="AD29" i="2" s="1"/>
  <c r="AC29"/>
  <c r="AS14" i="14"/>
  <c r="AD32" i="2" s="1"/>
  <c r="AC32"/>
  <c r="AS7" i="6"/>
  <c r="AD23" i="2" s="1"/>
  <c r="AC23"/>
  <c r="AF14" i="6"/>
  <c r="AE14"/>
  <c r="AK14"/>
  <c r="AC14"/>
  <c r="AH14"/>
  <c r="AI4"/>
  <c r="AI5"/>
  <c r="Z7"/>
  <c r="AC22" i="2"/>
  <c r="AS6" i="6"/>
  <c r="AD22" i="2" s="1"/>
  <c r="AJ17" i="5"/>
  <c r="AD17"/>
  <c r="AL17"/>
  <c r="AG17"/>
  <c r="V25" i="2"/>
  <c r="AC17"/>
  <c r="AS5" i="5"/>
  <c r="AD13" i="2" s="1"/>
  <c r="AC13"/>
  <c r="AJ16" i="5"/>
  <c r="AI14"/>
  <c r="Z17"/>
  <c r="AC6"/>
  <c r="AK6"/>
  <c r="AC12" i="2"/>
  <c r="AS4" i="5"/>
  <c r="AD12" i="2" s="1"/>
  <c r="AF5" i="5"/>
  <c r="AE5"/>
  <c r="AC9" i="2"/>
  <c r="D18" i="7"/>
  <c r="V21" i="2"/>
  <c r="AJ15" i="13"/>
  <c r="AI15"/>
  <c r="AJ17"/>
  <c r="AJ14"/>
  <c r="AI14"/>
  <c r="AJ16"/>
  <c r="AC8" i="2"/>
  <c r="AI30"/>
  <c r="Q8" i="5"/>
  <c r="J8" i="14"/>
  <c r="AB15" i="6"/>
  <c r="AS6" i="14" l="1"/>
  <c r="AD30" i="2" s="1"/>
  <c r="AM16" i="6"/>
  <c r="AE17" i="13"/>
  <c r="AM17" s="1"/>
  <c r="AE4" i="14"/>
  <c r="AN16" i="13"/>
  <c r="AF17" i="6"/>
  <c r="V17" i="2"/>
  <c r="X17" s="1"/>
  <c r="AC17" i="6"/>
  <c r="AM5" i="13"/>
  <c r="AD17" i="6"/>
  <c r="V20" i="2"/>
  <c r="AS14" i="13"/>
  <c r="AD8" i="2" s="1"/>
  <c r="AF16" i="14"/>
  <c r="AN16" s="1"/>
  <c r="V29" i="2"/>
  <c r="AE7" i="13"/>
  <c r="AM7" s="1"/>
  <c r="AS7"/>
  <c r="AD7" i="2" s="1"/>
  <c r="AS6" i="5"/>
  <c r="AD14" i="2" s="1"/>
  <c r="AJ17" i="6"/>
  <c r="AE17"/>
  <c r="AF17" i="13"/>
  <c r="AI17" i="6"/>
  <c r="AF4" i="14"/>
  <c r="AE16" i="13"/>
  <c r="AM16" s="1"/>
  <c r="AO16" s="1"/>
  <c r="AE5" i="14"/>
  <c r="K18" i="7"/>
  <c r="J18"/>
  <c r="K24"/>
  <c r="J24"/>
  <c r="K20"/>
  <c r="J20"/>
  <c r="K14"/>
  <c r="J14"/>
  <c r="K21"/>
  <c r="J21"/>
  <c r="K11"/>
  <c r="J11"/>
  <c r="K25"/>
  <c r="J25"/>
  <c r="K12"/>
  <c r="J12"/>
  <c r="K13"/>
  <c r="J13"/>
  <c r="AN16" i="6"/>
  <c r="V11" i="2"/>
  <c r="AH6" i="5"/>
  <c r="AN14" i="14"/>
  <c r="V5" i="2"/>
  <c r="X5" s="1"/>
  <c r="Y5" s="1"/>
  <c r="Z5" s="1"/>
  <c r="AH17" i="6"/>
  <c r="AG17"/>
  <c r="AN17" i="14"/>
  <c r="Y10" i="2"/>
  <c r="Z10" s="1"/>
  <c r="AA10" s="1"/>
  <c r="AM14" i="13"/>
  <c r="AN17"/>
  <c r="AN15"/>
  <c r="AM14" i="5"/>
  <c r="AN6" i="13"/>
  <c r="Z15" i="2"/>
  <c r="AA15" s="1"/>
  <c r="AC31"/>
  <c r="AE4" i="6"/>
  <c r="AM4" s="1"/>
  <c r="AN5" i="13"/>
  <c r="AM6" i="6"/>
  <c r="AF4"/>
  <c r="AN4" s="1"/>
  <c r="AM15" i="14"/>
  <c r="AM7" i="6"/>
  <c r="D16" i="7"/>
  <c r="AN14" i="13"/>
  <c r="AM15"/>
  <c r="AM16" i="14"/>
  <c r="AE5" i="6"/>
  <c r="AM5" s="1"/>
  <c r="AO5" s="1"/>
  <c r="Y8" i="2"/>
  <c r="Z8" s="1"/>
  <c r="AA8" s="1"/>
  <c r="AF16" i="5"/>
  <c r="AE16"/>
  <c r="AM16" s="1"/>
  <c r="AE17"/>
  <c r="AM17" s="1"/>
  <c r="V13" i="2"/>
  <c r="X13" s="1"/>
  <c r="D15" i="7"/>
  <c r="AC6" i="2"/>
  <c r="AS6" i="13"/>
  <c r="AD6" i="2" s="1"/>
  <c r="D23" i="7"/>
  <c r="AS14" i="6"/>
  <c r="AD24" i="2" s="1"/>
  <c r="V28"/>
  <c r="AN16" i="5"/>
  <c r="AF17"/>
  <c r="AN17" s="1"/>
  <c r="F6"/>
  <c r="AJ4" s="1"/>
  <c r="AH7"/>
  <c r="AG6"/>
  <c r="V9" i="2"/>
  <c r="D10" i="7"/>
  <c r="AD4" i="13"/>
  <c r="AC4"/>
  <c r="AG4"/>
  <c r="AJ4"/>
  <c r="AI4"/>
  <c r="AH4"/>
  <c r="AL4"/>
  <c r="AF4"/>
  <c r="AK4"/>
  <c r="Y7" i="2"/>
  <c r="Z7" s="1"/>
  <c r="AC4" i="5"/>
  <c r="AK4"/>
  <c r="AH4"/>
  <c r="AG4"/>
  <c r="AF4"/>
  <c r="AE4"/>
  <c r="AD4"/>
  <c r="AL4"/>
  <c r="AN7" i="6"/>
  <c r="AD7" i="14"/>
  <c r="AK7"/>
  <c r="AF7"/>
  <c r="AE7"/>
  <c r="AC7"/>
  <c r="AL7"/>
  <c r="AN14" i="6"/>
  <c r="AN14" i="5"/>
  <c r="AN7" i="13"/>
  <c r="AF15" i="5"/>
  <c r="AE15"/>
  <c r="AD15"/>
  <c r="AL15"/>
  <c r="AG15"/>
  <c r="AJ15"/>
  <c r="AI15"/>
  <c r="AH15"/>
  <c r="AC15"/>
  <c r="AK15"/>
  <c r="AM6" i="13"/>
  <c r="AN15" i="14"/>
  <c r="AM17"/>
  <c r="AG7"/>
  <c r="F6"/>
  <c r="AG6"/>
  <c r="AH7"/>
  <c r="AE6" i="5"/>
  <c r="AF6"/>
  <c r="Z16" i="2"/>
  <c r="AA16" s="1"/>
  <c r="AM14" i="6"/>
  <c r="AE7" i="5"/>
  <c r="AN6" i="6"/>
  <c r="AM14" i="14"/>
  <c r="AI15" i="6"/>
  <c r="AH15"/>
  <c r="AC15"/>
  <c r="AK15"/>
  <c r="AJ15"/>
  <c r="AD15"/>
  <c r="AG15"/>
  <c r="AE15"/>
  <c r="AL15"/>
  <c r="AF15"/>
  <c r="Z4" i="2"/>
  <c r="AA4" s="1"/>
  <c r="Z6"/>
  <c r="AA6" s="1"/>
  <c r="AA12"/>
  <c r="AF7" i="5"/>
  <c r="AH6" i="14"/>
  <c r="Y17" i="2" l="1"/>
  <c r="Z17" s="1"/>
  <c r="AG4"/>
  <c r="AO6" i="6"/>
  <c r="AO15" i="14"/>
  <c r="AG24" i="2"/>
  <c r="AO5" i="13"/>
  <c r="AO14" i="14"/>
  <c r="AO16" i="6"/>
  <c r="AG19" i="2"/>
  <c r="AO7" i="13"/>
  <c r="AO14"/>
  <c r="AG18" i="2"/>
  <c r="AO15" i="13"/>
  <c r="AM17" i="6"/>
  <c r="AH17" i="2"/>
  <c r="AO17" i="13"/>
  <c r="AO14" i="5"/>
  <c r="AO7" i="6"/>
  <c r="AH22" i="2"/>
  <c r="AO16" i="14"/>
  <c r="AN17" i="6"/>
  <c r="K23" i="7"/>
  <c r="J23"/>
  <c r="K16"/>
  <c r="J16"/>
  <c r="K10"/>
  <c r="J10"/>
  <c r="K15"/>
  <c r="J15"/>
  <c r="X11" i="2"/>
  <c r="Y11" s="1"/>
  <c r="Z11" s="1"/>
  <c r="AA11" s="1"/>
  <c r="AH5"/>
  <c r="AI4" i="5"/>
  <c r="AM4" s="1"/>
  <c r="AH4" i="2"/>
  <c r="AH19"/>
  <c r="AH6"/>
  <c r="AG11"/>
  <c r="AG14"/>
  <c r="AO14" i="6"/>
  <c r="AH11" i="2"/>
  <c r="AH12"/>
  <c r="AH21"/>
  <c r="AH18"/>
  <c r="AI18" s="1"/>
  <c r="AH9"/>
  <c r="AO17" i="14"/>
  <c r="AO6" i="13"/>
  <c r="Y13" i="2"/>
  <c r="Z13" s="1"/>
  <c r="AG6"/>
  <c r="AI6" s="1"/>
  <c r="AG17"/>
  <c r="AG9"/>
  <c r="AI9" s="1"/>
  <c r="AG15"/>
  <c r="AG20"/>
  <c r="AH16"/>
  <c r="AH10"/>
  <c r="AH20"/>
  <c r="AH7"/>
  <c r="AH15"/>
  <c r="AH8"/>
  <c r="AH14"/>
  <c r="AH13"/>
  <c r="AO16" i="5"/>
  <c r="AG27" i="2"/>
  <c r="AG5"/>
  <c r="AG8"/>
  <c r="AI8" s="1"/>
  <c r="AG13"/>
  <c r="AG21"/>
  <c r="AI21" s="1"/>
  <c r="AG7"/>
  <c r="AG12"/>
  <c r="AG10"/>
  <c r="AG16"/>
  <c r="AG22"/>
  <c r="AG25"/>
  <c r="AG26"/>
  <c r="AO4" i="6"/>
  <c r="AO17" i="5"/>
  <c r="AJ7"/>
  <c r="AN7" s="1"/>
  <c r="AJ5"/>
  <c r="AN5" s="1"/>
  <c r="AI7"/>
  <c r="AM7" s="1"/>
  <c r="AI5"/>
  <c r="AM5" s="1"/>
  <c r="AO5" s="1"/>
  <c r="Z7"/>
  <c r="AI6"/>
  <c r="AM6" s="1"/>
  <c r="AJ6"/>
  <c r="AN6" s="1"/>
  <c r="AN4"/>
  <c r="AM15"/>
  <c r="AM4" i="13"/>
  <c r="X9" i="2"/>
  <c r="Y9" s="1"/>
  <c r="Z9" s="1"/>
  <c r="AA9" s="1"/>
  <c r="AA7"/>
  <c r="AN4" i="13"/>
  <c r="AN15" i="5"/>
  <c r="AA17" i="2"/>
  <c r="AN15" i="6"/>
  <c r="AH24" i="2"/>
  <c r="AI24" s="1"/>
  <c r="AH26"/>
  <c r="AH25"/>
  <c r="AH27"/>
  <c r="Z7" i="14"/>
  <c r="AJ7"/>
  <c r="AN7" s="1"/>
  <c r="AI5"/>
  <c r="AM5" s="1"/>
  <c r="AJ4"/>
  <c r="AN4" s="1"/>
  <c r="AI4"/>
  <c r="AM4" s="1"/>
  <c r="AI7"/>
  <c r="AM7" s="1"/>
  <c r="AO7" s="1"/>
  <c r="AJ5"/>
  <c r="AN5" s="1"/>
  <c r="AJ6"/>
  <c r="AN6" s="1"/>
  <c r="AI6"/>
  <c r="AM6" s="1"/>
  <c r="AM15" i="6"/>
  <c r="AO15" s="1"/>
  <c r="AA5" i="2"/>
  <c r="AI4" l="1"/>
  <c r="AI22"/>
  <c r="AI17"/>
  <c r="AI19"/>
  <c r="AA13"/>
  <c r="AO17" i="6"/>
  <c r="AI25" i="2"/>
  <c r="AI26"/>
  <c r="AI16"/>
  <c r="AI12"/>
  <c r="AI5"/>
  <c r="AI14"/>
  <c r="AI11"/>
  <c r="AI20"/>
  <c r="AI10"/>
  <c r="AI7"/>
  <c r="AI13"/>
  <c r="AI15"/>
  <c r="AI27"/>
  <c r="G11" i="7" s="1"/>
  <c r="AO15" i="5"/>
  <c r="AO7"/>
  <c r="AO4" i="13"/>
  <c r="AO6" i="5"/>
  <c r="AO4"/>
  <c r="G13" i="7"/>
  <c r="G3"/>
  <c r="G9"/>
  <c r="G4"/>
  <c r="G2"/>
  <c r="G8"/>
  <c r="G5"/>
  <c r="G20"/>
  <c r="G15"/>
  <c r="G23"/>
  <c r="G18"/>
  <c r="AO6" i="14"/>
  <c r="AO4"/>
  <c r="AO5"/>
  <c r="G6" i="7" l="1"/>
  <c r="G16"/>
  <c r="G12"/>
  <c r="G21"/>
  <c r="G22"/>
  <c r="G25"/>
  <c r="G7"/>
  <c r="G14"/>
  <c r="G19"/>
  <c r="G24"/>
  <c r="G10"/>
  <c r="G17"/>
</calcChain>
</file>

<file path=xl/comments1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2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3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4.xml><?xml version="1.0" encoding="utf-8"?>
<comments xmlns="http://schemas.openxmlformats.org/spreadsheetml/2006/main">
  <authors>
    <author>TOURBATEZ Damien</author>
  </authors>
  <commentList>
    <comment ref="N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R1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N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comments5.xml><?xml version="1.0" encoding="utf-8"?>
<comments xmlns="http://schemas.openxmlformats.org/spreadsheetml/2006/main">
  <authors>
    <author>TOURBATEZ Damien</author>
  </authors>
  <commentList>
    <comment ref="C3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6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9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O15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18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K21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>TOURBATEZ Damien: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Indiquez le billard pour ce match, et les joueurs seront surlignés en Jaune tant que ce match sera en cours</t>
        </r>
      </text>
    </comment>
  </commentList>
</comments>
</file>

<file path=xl/sharedStrings.xml><?xml version="1.0" encoding="utf-8"?>
<sst xmlns="http://schemas.openxmlformats.org/spreadsheetml/2006/main" count="3480" uniqueCount="2184">
  <si>
    <t>P1</t>
  </si>
  <si>
    <t>G1</t>
  </si>
  <si>
    <t>G</t>
  </si>
  <si>
    <t>P</t>
  </si>
  <si>
    <t>Ga</t>
  </si>
  <si>
    <t>NOM</t>
  </si>
  <si>
    <t>G4</t>
  </si>
  <si>
    <t>G3</t>
  </si>
  <si>
    <t>G5</t>
  </si>
  <si>
    <t>P2</t>
  </si>
  <si>
    <t>G2</t>
  </si>
  <si>
    <t>P3</t>
  </si>
  <si>
    <t>1/8 de finale</t>
  </si>
  <si>
    <t>1/4 de finale</t>
  </si>
  <si>
    <t>1/2 finale</t>
  </si>
  <si>
    <t>Nom &amp; Prénom</t>
  </si>
  <si>
    <t>Classement</t>
  </si>
  <si>
    <t>N° Tirage</t>
  </si>
  <si>
    <t>Place</t>
  </si>
  <si>
    <t>Points</t>
  </si>
  <si>
    <t>GA</t>
  </si>
  <si>
    <t>JOUEURS</t>
  </si>
  <si>
    <t>1/8</t>
  </si>
  <si>
    <t>1/4</t>
  </si>
  <si>
    <t>1/2</t>
  </si>
  <si>
    <t>GA Poules</t>
  </si>
  <si>
    <t>GA Final</t>
  </si>
  <si>
    <t>GA TOTAL</t>
  </si>
  <si>
    <t>Formules Initiales</t>
  </si>
  <si>
    <t>P4</t>
  </si>
  <si>
    <t>G6</t>
  </si>
  <si>
    <t>G7</t>
  </si>
  <si>
    <t>G8</t>
  </si>
  <si>
    <t>P6</t>
  </si>
  <si>
    <t>P5</t>
  </si>
  <si>
    <t>G9</t>
  </si>
  <si>
    <t>G10</t>
  </si>
  <si>
    <t>QUALIFIES</t>
  </si>
  <si>
    <t>ELIMINES</t>
  </si>
  <si>
    <t>TOURNOI</t>
  </si>
  <si>
    <t>DIVISION</t>
  </si>
  <si>
    <t>NB JOUEURS</t>
  </si>
  <si>
    <t>DATE</t>
  </si>
  <si>
    <t>SAISON</t>
  </si>
  <si>
    <t>Division</t>
  </si>
  <si>
    <t>X</t>
  </si>
  <si>
    <t>F</t>
  </si>
  <si>
    <t>Nom du fichier des Licenciés</t>
  </si>
  <si>
    <t>Chemin du fichier Licenciés</t>
  </si>
  <si>
    <t>N° Licence</t>
  </si>
  <si>
    <t>Nom du Joueur</t>
  </si>
  <si>
    <t>S</t>
  </si>
  <si>
    <t>T</t>
  </si>
  <si>
    <t>A</t>
  </si>
  <si>
    <t>B</t>
  </si>
  <si>
    <t>U</t>
  </si>
  <si>
    <t>V</t>
  </si>
  <si>
    <t>C</t>
  </si>
  <si>
    <t>D</t>
  </si>
  <si>
    <t>W</t>
  </si>
  <si>
    <t>E</t>
  </si>
  <si>
    <t>H</t>
  </si>
  <si>
    <t>Y</t>
  </si>
  <si>
    <t>Z</t>
  </si>
  <si>
    <t>Club</t>
  </si>
  <si>
    <t>Licence</t>
  </si>
  <si>
    <t>VILLE DU CLUB</t>
  </si>
  <si>
    <t>INFOS UTILES POUR CE TOURNOI</t>
  </si>
  <si>
    <t>CLUB</t>
  </si>
  <si>
    <t>Nombre de joueurs
Descendants de Division</t>
  </si>
  <si>
    <t>Nombre de joueurs
Montants de Division</t>
  </si>
  <si>
    <t>OU</t>
  </si>
  <si>
    <t>Nb Parties Gagnantes
en 1/8 de finale</t>
  </si>
  <si>
    <t>Nb Parties Gagnantes
en 1/4 de finale</t>
  </si>
  <si>
    <t>Nb Parties Gagnantes
en 1/2 de finale</t>
  </si>
  <si>
    <t>Nb Parties Gagnantes
en Finale</t>
  </si>
  <si>
    <t>Finale</t>
  </si>
  <si>
    <t>Nombre de Billards
8 Pool</t>
  </si>
  <si>
    <t>Nb Parties Gagnantes
dans les Poules
(côté perdant)</t>
  </si>
  <si>
    <t>Nb Parties Gagnantes
dans les Poules
(côté gagnant)</t>
  </si>
  <si>
    <t>Forfait
Excusé</t>
  </si>
  <si>
    <t>Forfait
Non Excusé</t>
  </si>
  <si>
    <t>FNE</t>
  </si>
  <si>
    <t>FE</t>
  </si>
  <si>
    <t>I</t>
  </si>
  <si>
    <t>J</t>
  </si>
  <si>
    <t>K</t>
  </si>
  <si>
    <t>L</t>
  </si>
  <si>
    <t>M</t>
  </si>
  <si>
    <t>N</t>
  </si>
  <si>
    <t>O</t>
  </si>
  <si>
    <t>Q</t>
  </si>
  <si>
    <t>Abandon</t>
  </si>
  <si>
    <t>DISTANCES DES MATCHS</t>
  </si>
  <si>
    <t>Championnat FFB avec R3.xls</t>
  </si>
  <si>
    <t>E:\FFB\Logiciel\Championnat FFB avec R3.xls</t>
  </si>
  <si>
    <t>DAMIENFFB8POOL</t>
  </si>
  <si>
    <t>Match 1 - Billard</t>
  </si>
  <si>
    <t>Match 2 - Billard</t>
  </si>
  <si>
    <t>Match 3 - Billard</t>
  </si>
  <si>
    <t>Match 4 - Billard</t>
  </si>
  <si>
    <t>Match 5 - Billard</t>
  </si>
  <si>
    <t>Match 6 - Billard</t>
  </si>
  <si>
    <t>Match 7 - Billard</t>
  </si>
  <si>
    <t>Match 8 - Billard</t>
  </si>
  <si>
    <t>Match 9 - Billard</t>
  </si>
  <si>
    <t>Match 10 - Billard</t>
  </si>
  <si>
    <t>Match 11 - Billard</t>
  </si>
  <si>
    <t>Match 12 - Billard</t>
  </si>
  <si>
    <t>Match 13 - Billard</t>
  </si>
  <si>
    <t>Match 14 - Billard</t>
  </si>
  <si>
    <t>Match 15 - Billard</t>
  </si>
  <si>
    <t>-</t>
  </si>
  <si>
    <t>D2</t>
  </si>
  <si>
    <t>D3</t>
  </si>
  <si>
    <t>Nom Prenom</t>
  </si>
  <si>
    <t>Nom Club</t>
  </si>
  <si>
    <t>AARAB LAHOUSINE</t>
  </si>
  <si>
    <t>163282F</t>
  </si>
  <si>
    <t>CLUB CHAMBERIEN DE BILLARD</t>
  </si>
  <si>
    <t>ABDOULZABAR CARIME</t>
  </si>
  <si>
    <t>113202Y</t>
  </si>
  <si>
    <t>GROUPE SPORTIF LUGDUNUM</t>
  </si>
  <si>
    <t>ABLONDI LAURENT</t>
  </si>
  <si>
    <t>151373L</t>
  </si>
  <si>
    <t>CERCLE DES CHEFS D ATELIER</t>
  </si>
  <si>
    <t>ABOUAF DANIEL</t>
  </si>
  <si>
    <t>015873N</t>
  </si>
  <si>
    <t>ACADEMIE BILLARD OUEST LYONNAIS</t>
  </si>
  <si>
    <t>ABRIAL NICOLE</t>
  </si>
  <si>
    <t>153509H</t>
  </si>
  <si>
    <t>AMICALE BILLARD CLUB DE DAVEZIEUX</t>
  </si>
  <si>
    <t>ACCARD ROBERT</t>
  </si>
  <si>
    <t>163731T</t>
  </si>
  <si>
    <t>ACADEMIE ANNECIENNE DE BILLARD</t>
  </si>
  <si>
    <t>ACCETTOLA ELIO</t>
  </si>
  <si>
    <t>152956G</t>
  </si>
  <si>
    <t>ACADEMIE DE BILLARD DE CHASSIEU</t>
  </si>
  <si>
    <t>ACHARD LOUIS</t>
  </si>
  <si>
    <t>016009T</t>
  </si>
  <si>
    <t>ACAD. DE BILLARD DE SAINT-ETIENNE</t>
  </si>
  <si>
    <t>ACHARD PATRICK</t>
  </si>
  <si>
    <t>020465D</t>
  </si>
  <si>
    <t>ACADEMIE DE BILLARD DE HAUTE LOIRE</t>
  </si>
  <si>
    <t>ADON MARC OLIVIER</t>
  </si>
  <si>
    <t>161258F</t>
  </si>
  <si>
    <t>ACADEMIE DE BILLARD DE LA VALSERINE</t>
  </si>
  <si>
    <t>AGNEL FLORENT</t>
  </si>
  <si>
    <t>163554B</t>
  </si>
  <si>
    <t>LES SQUALES</t>
  </si>
  <si>
    <t>ALLEGRE GUY</t>
  </si>
  <si>
    <t>160649T</t>
  </si>
  <si>
    <t>ASS. SPORTIVE MUNICIPALE ST ETIENNE</t>
  </si>
  <si>
    <t>ALONSO LUCIEN</t>
  </si>
  <si>
    <t>122424Q</t>
  </si>
  <si>
    <t>A.B. DE BOURGOIN-JALLIEU</t>
  </si>
  <si>
    <t>ALTISEN ELIOS</t>
  </si>
  <si>
    <t>152592L</t>
  </si>
  <si>
    <t>ANDRE PASCAL</t>
  </si>
  <si>
    <t>100896Q</t>
  </si>
  <si>
    <t>BILLARD CLUB DE LA PLAINE DU FOREZ</t>
  </si>
  <si>
    <t>ANDRIEU EVELYNE</t>
  </si>
  <si>
    <t>153556J</t>
  </si>
  <si>
    <t>BILLARD CLUB GRENOBLOIS</t>
  </si>
  <si>
    <t>ANDRIEU JEAN PIERRE</t>
  </si>
  <si>
    <t>153555H</t>
  </si>
  <si>
    <t>ANGELO NATHANAEL</t>
  </si>
  <si>
    <t>159829C</t>
  </si>
  <si>
    <t>CHARLEMAGNE SNOOKER CLUB</t>
  </si>
  <si>
    <t>ANNEIX JACQUES</t>
  </si>
  <si>
    <t>121510M</t>
  </si>
  <si>
    <t>BILLARD CLUB BOURBON</t>
  </si>
  <si>
    <t>ARCIDIACONO ANTOINE</t>
  </si>
  <si>
    <t>160875P</t>
  </si>
  <si>
    <t>ARMAND BRUNO</t>
  </si>
  <si>
    <t>015777V</t>
  </si>
  <si>
    <t>VALENCE BILLARD CLUB</t>
  </si>
  <si>
    <t>ARMAND JEAN LOUIS</t>
  </si>
  <si>
    <t>015866G</t>
  </si>
  <si>
    <t>BILLARD CLUB ROMANAIS PEAGEOIS</t>
  </si>
  <si>
    <t>ARMANDI JEAN CLAUDE</t>
  </si>
  <si>
    <t>152479N</t>
  </si>
  <si>
    <t>ARNAUD JEAN PHILIPPE</t>
  </si>
  <si>
    <t>159063V</t>
  </si>
  <si>
    <t>BILLARD CLUB DE CLARAFOND ARCINE</t>
  </si>
  <si>
    <t>ARNAUD PHILIPPE</t>
  </si>
  <si>
    <t>100971N</t>
  </si>
  <si>
    <t>CLUB DE BILLARD MONTBRISONNAIS</t>
  </si>
  <si>
    <t>ARTICO JOEL</t>
  </si>
  <si>
    <t>162532Q</t>
  </si>
  <si>
    <t>BILLARD STELLA THONON</t>
  </si>
  <si>
    <t>AUBERT PIERRE</t>
  </si>
  <si>
    <t>130057F</t>
  </si>
  <si>
    <t>AUBERT ROUECHE ERIC</t>
  </si>
  <si>
    <t>022383X</t>
  </si>
  <si>
    <t>CLUB OMNISPORTS DE SAINT FONS</t>
  </si>
  <si>
    <t>AUBRY DOMINIQUE</t>
  </si>
  <si>
    <t>140567L</t>
  </si>
  <si>
    <t>ACADEMIE DE BILLARD D AUBENAS</t>
  </si>
  <si>
    <t>AUDIN GUY</t>
  </si>
  <si>
    <t>136248I</t>
  </si>
  <si>
    <t>AUFFRET MARCEL</t>
  </si>
  <si>
    <t>148023V</t>
  </si>
  <si>
    <t>AUGAGNEUR JEAN PAUL</t>
  </si>
  <si>
    <t>016143X</t>
  </si>
  <si>
    <t>AURAND LOUIS</t>
  </si>
  <si>
    <t>015881V</t>
  </si>
  <si>
    <t>BILLARD CLUB PONTOIS</t>
  </si>
  <si>
    <t>AVEDISSIAN HENRI</t>
  </si>
  <si>
    <t>100953V</t>
  </si>
  <si>
    <t>AVET BERNARD</t>
  </si>
  <si>
    <t>147114G</t>
  </si>
  <si>
    <t>BILLARD CLUB AIXOIS</t>
  </si>
  <si>
    <t>AZUELOS MAXIME</t>
  </si>
  <si>
    <t>126989F</t>
  </si>
  <si>
    <t>BABEL STEPHANIE</t>
  </si>
  <si>
    <t>159062T</t>
  </si>
  <si>
    <t>BACCAM BOUNLIENG</t>
  </si>
  <si>
    <t>137597F</t>
  </si>
  <si>
    <t>NIGHT BILLARD CLUB</t>
  </si>
  <si>
    <t>BACCAM HELENE</t>
  </si>
  <si>
    <t>146104K</t>
  </si>
  <si>
    <t>BACHELET DANIEL</t>
  </si>
  <si>
    <t>159789J</t>
  </si>
  <si>
    <t>BAILLY CLAUDE</t>
  </si>
  <si>
    <t>016416K</t>
  </si>
  <si>
    <t>BAILLY FABRICE</t>
  </si>
  <si>
    <t>126039R</t>
  </si>
  <si>
    <t>BILLARD CLUB LYONNAIS 8 POOL</t>
  </si>
  <si>
    <t>BAIZET CHRISTIAN</t>
  </si>
  <si>
    <t>015869J</t>
  </si>
  <si>
    <t>BALHAND SEBASTIEN</t>
  </si>
  <si>
    <t>160643M</t>
  </si>
  <si>
    <t>BANCILHON JEAN</t>
  </si>
  <si>
    <t>143441Z</t>
  </si>
  <si>
    <t>BAPST CHRISTIAN</t>
  </si>
  <si>
    <t>160730G</t>
  </si>
  <si>
    <t>SAINT CHAMOND BILLARD CLUB</t>
  </si>
  <si>
    <t>BARBIER YANN</t>
  </si>
  <si>
    <t>138977H</t>
  </si>
  <si>
    <t>Licenciés indépendants 42</t>
  </si>
  <si>
    <t>BARGE EMMANUEL</t>
  </si>
  <si>
    <t>159354L</t>
  </si>
  <si>
    <t>BARRALON FREDERIC</t>
  </si>
  <si>
    <t>140811V</t>
  </si>
  <si>
    <t>BILLARD CLUB DE SAINT-GALMIER</t>
  </si>
  <si>
    <t>BARRAUD PIERRE</t>
  </si>
  <si>
    <t>132960W</t>
  </si>
  <si>
    <t>BILLARD CLUB DE VILLEFRANCHE</t>
  </si>
  <si>
    <t>BARROIS ALAIN</t>
  </si>
  <si>
    <t>151506F</t>
  </si>
  <si>
    <t>BARSE BRUNO</t>
  </si>
  <si>
    <t>149764M</t>
  </si>
  <si>
    <t>BILLARD CLUB VICHY</t>
  </si>
  <si>
    <t>BATAILLE RAYMOND</t>
  </si>
  <si>
    <t>015826S</t>
  </si>
  <si>
    <t>BAUDIN LILIANE</t>
  </si>
  <si>
    <t>160876Q</t>
  </si>
  <si>
    <t>BAUMANN CLAUDE</t>
  </si>
  <si>
    <t>161105P</t>
  </si>
  <si>
    <t>LE TAPIS VERT ROANNAIS</t>
  </si>
  <si>
    <t>BAUP PASCAL</t>
  </si>
  <si>
    <t>016085R</t>
  </si>
  <si>
    <t>BAVUSO FRANCOIS</t>
  </si>
  <si>
    <t>015996G</t>
  </si>
  <si>
    <t>BAYET BENOIT</t>
  </si>
  <si>
    <t>132971H</t>
  </si>
  <si>
    <t>BAYET BRUNO</t>
  </si>
  <si>
    <t>137591Z</t>
  </si>
  <si>
    <t>BEAUCLAIR JEAN RENE</t>
  </si>
  <si>
    <t>150876W</t>
  </si>
  <si>
    <t>BEAUD CHRISTOPHE</t>
  </si>
  <si>
    <t>158185Q</t>
  </si>
  <si>
    <t>BEAUFILS JEAN PATRICK</t>
  </si>
  <si>
    <t>149841W</t>
  </si>
  <si>
    <t>BECCHIA CLAUDE</t>
  </si>
  <si>
    <t>160179H</t>
  </si>
  <si>
    <t>BEE JEAN LUC</t>
  </si>
  <si>
    <t>144173D</t>
  </si>
  <si>
    <t>B.S.CLERMONTOIS</t>
  </si>
  <si>
    <t>BELBECIR MOURAD</t>
  </si>
  <si>
    <t>130046U</t>
  </si>
  <si>
    <t>BILLARD CLUB 109</t>
  </si>
  <si>
    <t>BELGUERMI NICOLAS</t>
  </si>
  <si>
    <t>157793P</t>
  </si>
  <si>
    <t>BELLEGY LUCIEN</t>
  </si>
  <si>
    <t>162798E</t>
  </si>
  <si>
    <t>BELLET SYLVAIN</t>
  </si>
  <si>
    <t>162814X</t>
  </si>
  <si>
    <t>BEN ALLAL YASSINE</t>
  </si>
  <si>
    <t>132940C</t>
  </si>
  <si>
    <t>BENABDESSELAM YASSINE</t>
  </si>
  <si>
    <t>163592S</t>
  </si>
  <si>
    <t>BENITA CLAUDE</t>
  </si>
  <si>
    <t>162934C</t>
  </si>
  <si>
    <t>BENOIT LUCIEN</t>
  </si>
  <si>
    <t>137590Y</t>
  </si>
  <si>
    <t>BERARD HERVE</t>
  </si>
  <si>
    <t>135834K</t>
  </si>
  <si>
    <t>BERCHE JEAN LUC</t>
  </si>
  <si>
    <t>156508S</t>
  </si>
  <si>
    <t>BILLARD CLUB ISSOIRE</t>
  </si>
  <si>
    <t>BERENGUER MANUEL</t>
  </si>
  <si>
    <t>137610S</t>
  </si>
  <si>
    <t>BERGER CHRISTIAN</t>
  </si>
  <si>
    <t>016488E</t>
  </si>
  <si>
    <t>BERGER MICHEL</t>
  </si>
  <si>
    <t>127290U</t>
  </si>
  <si>
    <t>BERGNES LENNY</t>
  </si>
  <si>
    <t>155901H</t>
  </si>
  <si>
    <t>BERLIAT PATRICIA</t>
  </si>
  <si>
    <t>149474X</t>
  </si>
  <si>
    <t>BERLIAT REGIS</t>
  </si>
  <si>
    <t>137600I</t>
  </si>
  <si>
    <t>BERNARD ALAIN</t>
  </si>
  <si>
    <t>142693F</t>
  </si>
  <si>
    <t>BERNILLON MARCEL</t>
  </si>
  <si>
    <t>100867N</t>
  </si>
  <si>
    <t>BERRAHOU SOLANGE</t>
  </si>
  <si>
    <t>153217Q</t>
  </si>
  <si>
    <t>BERRIN RENAUD</t>
  </si>
  <si>
    <t>125035B</t>
  </si>
  <si>
    <t>BERRUYER ROGER</t>
  </si>
  <si>
    <t>015900O</t>
  </si>
  <si>
    <t>BERTHELIER PATRICK</t>
  </si>
  <si>
    <t>015959V</t>
  </si>
  <si>
    <t>BERTHET JACQUES</t>
  </si>
  <si>
    <t>151771T</t>
  </si>
  <si>
    <t>BERTHIER DOMINIQUE</t>
  </si>
  <si>
    <t>100869P</t>
  </si>
  <si>
    <t>BERTHOLON GERARD</t>
  </si>
  <si>
    <t>016073F</t>
  </si>
  <si>
    <t>BERTOTTO CHRISTIAN</t>
  </si>
  <si>
    <t>129026O</t>
  </si>
  <si>
    <t>BERTRAND ADRIEN</t>
  </si>
  <si>
    <t>160731H</t>
  </si>
  <si>
    <t>BESNIER ALAIN</t>
  </si>
  <si>
    <t>149988F</t>
  </si>
  <si>
    <t>BESSE DANIEL</t>
  </si>
  <si>
    <t>159641Y</t>
  </si>
  <si>
    <t>BESSE YVES</t>
  </si>
  <si>
    <t>136247H</t>
  </si>
  <si>
    <t>BESSON JEAN BAPTISTE</t>
  </si>
  <si>
    <t>107766W</t>
  </si>
  <si>
    <t>BESSON JEROME</t>
  </si>
  <si>
    <t>150947Y</t>
  </si>
  <si>
    <t>BETTES JEAN LOUIS</t>
  </si>
  <si>
    <t>100973P</t>
  </si>
  <si>
    <t>BEZIER RENAUD</t>
  </si>
  <si>
    <t>136030Y</t>
  </si>
  <si>
    <t>BIENNE CYRIL</t>
  </si>
  <si>
    <t>137839N</t>
  </si>
  <si>
    <t>BIGNANI PATRICK</t>
  </si>
  <si>
    <t>157066Z</t>
  </si>
  <si>
    <t>BILLARD JEAN LOUIS</t>
  </si>
  <si>
    <t>100915J</t>
  </si>
  <si>
    <t>BLANC FRANCIS</t>
  </si>
  <si>
    <t>112458I</t>
  </si>
  <si>
    <t>BLANCHARD CLAUDE</t>
  </si>
  <si>
    <t>112490O</t>
  </si>
  <si>
    <t>BLANCHET PATRICK</t>
  </si>
  <si>
    <t>138188Y</t>
  </si>
  <si>
    <t>BLACKBALL BILLARD CLUB BESAYES 26</t>
  </si>
  <si>
    <t>BLANCHIN GERARD</t>
  </si>
  <si>
    <t>136202O</t>
  </si>
  <si>
    <t>BLETON CLAUDE</t>
  </si>
  <si>
    <t>014638A</t>
  </si>
  <si>
    <t>BLONDELLE CLEMENT</t>
  </si>
  <si>
    <t>163788F</t>
  </si>
  <si>
    <t>BILLARD CLUB 8 POOL EVIAN</t>
  </si>
  <si>
    <t>BLONDOT YVES</t>
  </si>
  <si>
    <t>016219V</t>
  </si>
  <si>
    <t>BLUET JEAN MARIE</t>
  </si>
  <si>
    <t>133632S</t>
  </si>
  <si>
    <t>BOBEE GREGORY</t>
  </si>
  <si>
    <t>100009N</t>
  </si>
  <si>
    <t>BOCHARD PHILIPPE</t>
  </si>
  <si>
    <t>156521G</t>
  </si>
  <si>
    <t>BODEREAU AMELIE</t>
  </si>
  <si>
    <t>156787W</t>
  </si>
  <si>
    <t>CLERMONT AUVERGNE BILLARD CLUB</t>
  </si>
  <si>
    <t>BODEREAU JOHANNY</t>
  </si>
  <si>
    <t>152681H</t>
  </si>
  <si>
    <t>BOISSIERAS JEAN</t>
  </si>
  <si>
    <t>016378Y</t>
  </si>
  <si>
    <t>BOISSIERE VINCENT</t>
  </si>
  <si>
    <t>143741N</t>
  </si>
  <si>
    <t>BOISSOU ROBERT</t>
  </si>
  <si>
    <t>015787F</t>
  </si>
  <si>
    <t>BONDOUY FREDERIK</t>
  </si>
  <si>
    <t>146112S</t>
  </si>
  <si>
    <t>BONNAMOUR ETIENNE</t>
  </si>
  <si>
    <t>145637L</t>
  </si>
  <si>
    <t>BONNARD MARTINE</t>
  </si>
  <si>
    <t>160605W</t>
  </si>
  <si>
    <t>BONNEFOI RICHARD</t>
  </si>
  <si>
    <t>015796O</t>
  </si>
  <si>
    <t>BONNEFOND CHRISTIAN</t>
  </si>
  <si>
    <t>148303Z</t>
  </si>
  <si>
    <t>BONTOUX SYLVIE</t>
  </si>
  <si>
    <t>157880J</t>
  </si>
  <si>
    <t>EIGHT'S POOL GAME</t>
  </si>
  <si>
    <t>AUVITY SEBASTIEN</t>
  </si>
  <si>
    <t>163952J</t>
  </si>
  <si>
    <t>DELENNE JEAN FRANCOIS</t>
  </si>
  <si>
    <t>163951H</t>
  </si>
  <si>
    <t>DREUMONT PHILIPPE</t>
  </si>
  <si>
    <t>163953K</t>
  </si>
  <si>
    <t>JUILLET ALEXI</t>
  </si>
  <si>
    <t>163954 L</t>
  </si>
  <si>
    <t>IMBERT EVEN</t>
  </si>
  <si>
    <t>160860Y</t>
  </si>
  <si>
    <t>BORDET LEO</t>
  </si>
  <si>
    <t>163047A</t>
  </si>
  <si>
    <t>BORGEAT CHRISTIANE</t>
  </si>
  <si>
    <t>156534W</t>
  </si>
  <si>
    <t>BORNET PHILIPPE</t>
  </si>
  <si>
    <t>016337J</t>
  </si>
  <si>
    <t>BORY PHILIPPE</t>
  </si>
  <si>
    <t>016111R</t>
  </si>
  <si>
    <t>BOSIA JULIEN</t>
  </si>
  <si>
    <t>133771B</t>
  </si>
  <si>
    <t>BILLARD CLUB DE GAILLARD</t>
  </si>
  <si>
    <t>BOTTON JACKY</t>
  </si>
  <si>
    <t>015843J</t>
  </si>
  <si>
    <t>BOUDAILLIER PIERRE</t>
  </si>
  <si>
    <t>011105D</t>
  </si>
  <si>
    <t>BOULADE COLETTE</t>
  </si>
  <si>
    <t>160877R</t>
  </si>
  <si>
    <t>BOULAND DANIEL</t>
  </si>
  <si>
    <t>157063W</t>
  </si>
  <si>
    <t>BOURDIC CLAUDE</t>
  </si>
  <si>
    <t>130420E</t>
  </si>
  <si>
    <t>BOURDIER JACQUES</t>
  </si>
  <si>
    <t>152907D</t>
  </si>
  <si>
    <t>BOURDIN JACQUES</t>
  </si>
  <si>
    <t>011141N</t>
  </si>
  <si>
    <t>BILLARD CLUB MONTLUCONNAIS</t>
  </si>
  <si>
    <t>BOURGEOIS GERARD</t>
  </si>
  <si>
    <t>016056O</t>
  </si>
  <si>
    <t>BOURHIS JEAN</t>
  </si>
  <si>
    <t>021913V</t>
  </si>
  <si>
    <t>BOURLIER MAX</t>
  </si>
  <si>
    <t>016222Y</t>
  </si>
  <si>
    <t>BOURREAU JEAN LUC</t>
  </si>
  <si>
    <t>156432K</t>
  </si>
  <si>
    <t>BOUTET MAYEUL</t>
  </si>
  <si>
    <t>155880K</t>
  </si>
  <si>
    <t>BOUVAIST JEAN MARC</t>
  </si>
  <si>
    <t>160878S</t>
  </si>
  <si>
    <t>BOUVAIST MARTINE</t>
  </si>
  <si>
    <t>160879T</t>
  </si>
  <si>
    <t>BOUVET ANDRE</t>
  </si>
  <si>
    <t>015703Z</t>
  </si>
  <si>
    <t>BOUZOUZOU HAMID</t>
  </si>
  <si>
    <t>162644M</t>
  </si>
  <si>
    <t>BOYER BERNARD</t>
  </si>
  <si>
    <t>145377L</t>
  </si>
  <si>
    <t>BOYER THIERRY</t>
  </si>
  <si>
    <t>142216W</t>
  </si>
  <si>
    <t>BRACEIRO JOSE</t>
  </si>
  <si>
    <t>127310O</t>
  </si>
  <si>
    <t>BRAYAT KEVIN</t>
  </si>
  <si>
    <t>135588Y</t>
  </si>
  <si>
    <t>BIG BEN BLACKBALL</t>
  </si>
  <si>
    <t>BRAYER DENIS</t>
  </si>
  <si>
    <t>016411F</t>
  </si>
  <si>
    <t>BREDA YVES</t>
  </si>
  <si>
    <t>112866A</t>
  </si>
  <si>
    <t>BREGRE LILOU</t>
  </si>
  <si>
    <t>162580S</t>
  </si>
  <si>
    <t>BREGRE MAELYS</t>
  </si>
  <si>
    <t>162579R</t>
  </si>
  <si>
    <t>BREGRE SEBASTIEN</t>
  </si>
  <si>
    <t>159347D</t>
  </si>
  <si>
    <t>BRENDEL CHRISTIAN</t>
  </si>
  <si>
    <t>135920S</t>
  </si>
  <si>
    <t>BILLARD CLUB DE BOURG EN BRESSE</t>
  </si>
  <si>
    <t>BRICHET CHRISTIAN</t>
  </si>
  <si>
    <t>100921P</t>
  </si>
  <si>
    <t>BRISSE THIERRY</t>
  </si>
  <si>
    <t>135925X</t>
  </si>
  <si>
    <t>BROC AIME</t>
  </si>
  <si>
    <t>112484I</t>
  </si>
  <si>
    <t>BROCHAND EVELYNE</t>
  </si>
  <si>
    <t>163160Y</t>
  </si>
  <si>
    <t>BROCHAND PATRICK</t>
  </si>
  <si>
    <t>015727X</t>
  </si>
  <si>
    <t>BROCHIER PATRICK</t>
  </si>
  <si>
    <t>152651A</t>
  </si>
  <si>
    <t>BRUN CHRISTOPHE</t>
  </si>
  <si>
    <t>155902J</t>
  </si>
  <si>
    <t>BRUNET GILLES</t>
  </si>
  <si>
    <t>155127R</t>
  </si>
  <si>
    <t>BRUNET MARC</t>
  </si>
  <si>
    <t>163037P</t>
  </si>
  <si>
    <t>BRUNET MAURICE</t>
  </si>
  <si>
    <t>156980F</t>
  </si>
  <si>
    <t>BRUNETAUD ALAIN</t>
  </si>
  <si>
    <t>150014J</t>
  </si>
  <si>
    <t>BRUYAS ANTOINE</t>
  </si>
  <si>
    <t>100972O</t>
  </si>
  <si>
    <t>BUGIS ANDRE</t>
  </si>
  <si>
    <t>152401D</t>
  </si>
  <si>
    <t>BUISSON JACQUES</t>
  </si>
  <si>
    <t>152593M</t>
  </si>
  <si>
    <t>BUISSONNIERE DUSTIN</t>
  </si>
  <si>
    <t>155923G</t>
  </si>
  <si>
    <t>BUSSONNET JACKY</t>
  </si>
  <si>
    <t>119288A</t>
  </si>
  <si>
    <t>CABANES PHILIPPE</t>
  </si>
  <si>
    <t>015748S</t>
  </si>
  <si>
    <t>CABANET FLORENCE</t>
  </si>
  <si>
    <t>150869N</t>
  </si>
  <si>
    <t>CABARET MICHEL</t>
  </si>
  <si>
    <t>127650Q</t>
  </si>
  <si>
    <t>CADET DAVID CHRISTOPHER</t>
  </si>
  <si>
    <t>161384S</t>
  </si>
  <si>
    <t>CADORE JEAN LUC</t>
  </si>
  <si>
    <t>112460K</t>
  </si>
  <si>
    <t>CADOUX DAMIEN</t>
  </si>
  <si>
    <t>155631P</t>
  </si>
  <si>
    <t>ASSOCIATION DU LAKE PUB 74</t>
  </si>
  <si>
    <t>CAESTEKER MARCEL</t>
  </si>
  <si>
    <t>156463T</t>
  </si>
  <si>
    <t>CAILLAT ANDRE</t>
  </si>
  <si>
    <t>011036M</t>
  </si>
  <si>
    <t>BILLARD CLUB MOULINS</t>
  </si>
  <si>
    <t>CAILLON ANNE CLAIRE</t>
  </si>
  <si>
    <t>159763F</t>
  </si>
  <si>
    <t>CALISTRI LIONEL</t>
  </si>
  <si>
    <t>156114P</t>
  </si>
  <si>
    <t>CALYAKA ABDURRAHMAN</t>
  </si>
  <si>
    <t>161059P</t>
  </si>
  <si>
    <t>CAMBERLIN FABIEN</t>
  </si>
  <si>
    <t>012125J</t>
  </si>
  <si>
    <t>CAO VAN TRUONG JULIEN</t>
  </si>
  <si>
    <t>122563Z</t>
  </si>
  <si>
    <t>CARAVATI PASCAL</t>
  </si>
  <si>
    <t>152780Q</t>
  </si>
  <si>
    <t>CARDOT MICHEL</t>
  </si>
  <si>
    <t>153644E</t>
  </si>
  <si>
    <t>CARENZI ROLLAND</t>
  </si>
  <si>
    <t>159396G</t>
  </si>
  <si>
    <t>CARLIER QUENTIN</t>
  </si>
  <si>
    <t>162480J</t>
  </si>
  <si>
    <t>CARNAT ROBERT</t>
  </si>
  <si>
    <t>015983T</t>
  </si>
  <si>
    <t>CARNIATO LORENZO</t>
  </si>
  <si>
    <t>107379Z</t>
  </si>
  <si>
    <t>CARRERES MANUEL</t>
  </si>
  <si>
    <t>152673Z</t>
  </si>
  <si>
    <t>CARRET THALLER EVELYNE</t>
  </si>
  <si>
    <t>158097V</t>
  </si>
  <si>
    <t>CARRIER JULIEN</t>
  </si>
  <si>
    <t>145222M</t>
  </si>
  <si>
    <t>CARRION TORRES ALBERTO</t>
  </si>
  <si>
    <t>156554S</t>
  </si>
  <si>
    <t>CARRON GERARD</t>
  </si>
  <si>
    <t>015822O</t>
  </si>
  <si>
    <t>CAS MICHEL</t>
  </si>
  <si>
    <t>134297H</t>
  </si>
  <si>
    <t>CASSIS MAXIME</t>
  </si>
  <si>
    <t>108521X</t>
  </si>
  <si>
    <t>CATIL DAVID</t>
  </si>
  <si>
    <t>163092Z</t>
  </si>
  <si>
    <t>CATTIN LOUIS</t>
  </si>
  <si>
    <t>122482W</t>
  </si>
  <si>
    <t>CELETTE MICHEL</t>
  </si>
  <si>
    <t>143750W</t>
  </si>
  <si>
    <t>CENDRIER DAVID</t>
  </si>
  <si>
    <t>104768O</t>
  </si>
  <si>
    <t>CERVERA IRIS</t>
  </si>
  <si>
    <t>141633L</t>
  </si>
  <si>
    <t>CHABRAY DANIEL</t>
  </si>
  <si>
    <t>107387H</t>
  </si>
  <si>
    <t>CHADELAUD JEAN MICHEL</t>
  </si>
  <si>
    <t>016247X</t>
  </si>
  <si>
    <t>BILLARD CLUB ALBERTVILLE</t>
  </si>
  <si>
    <t>CHAIR MOURAD</t>
  </si>
  <si>
    <t>148985Q</t>
  </si>
  <si>
    <t>CHALAND JEAN</t>
  </si>
  <si>
    <t>015728Y</t>
  </si>
  <si>
    <t>CHAMBON PIERRE</t>
  </si>
  <si>
    <t>145364Y</t>
  </si>
  <si>
    <t>CHAMONAZ VANESSA</t>
  </si>
  <si>
    <t>100904Y</t>
  </si>
  <si>
    <t>CHANNAUX PATRCK</t>
  </si>
  <si>
    <t>149865X</t>
  </si>
  <si>
    <t>CHANTREAU DIDIER</t>
  </si>
  <si>
    <t>150082H</t>
  </si>
  <si>
    <t>CHAPATON DOMINIQUE</t>
  </si>
  <si>
    <t>100834G</t>
  </si>
  <si>
    <t>CHAPEAUX EMILE</t>
  </si>
  <si>
    <t>015813F</t>
  </si>
  <si>
    <t>CHAPON JEAN MARIE</t>
  </si>
  <si>
    <t>143193L</t>
  </si>
  <si>
    <t>CHAPPERT ADRIEN LUDOVIC</t>
  </si>
  <si>
    <t>163543P</t>
  </si>
  <si>
    <t>CHAPUT FRANCOIS</t>
  </si>
  <si>
    <t>150688R</t>
  </si>
  <si>
    <t>CHARDON JACQUES</t>
  </si>
  <si>
    <t>150746E</t>
  </si>
  <si>
    <t>CHASTAGNER PHILIPPE</t>
  </si>
  <si>
    <t>157824Y</t>
  </si>
  <si>
    <t>CHATENOUD ARNAUD</t>
  </si>
  <si>
    <t>150950B</t>
  </si>
  <si>
    <t>CHAUMAZ SERGE</t>
  </si>
  <si>
    <t>163675H</t>
  </si>
  <si>
    <t>CHAUSSAT JEAN MARC</t>
  </si>
  <si>
    <t>016054M</t>
  </si>
  <si>
    <t>CHAUVET IVAN</t>
  </si>
  <si>
    <t>137566A</t>
  </si>
  <si>
    <t>CHEFDEBIEN DIDIER</t>
  </si>
  <si>
    <t>163547T</t>
  </si>
  <si>
    <t>CHEMIN PIERRE</t>
  </si>
  <si>
    <t>139524I</t>
  </si>
  <si>
    <t>CHERPIN GUY</t>
  </si>
  <si>
    <t>131290Q</t>
  </si>
  <si>
    <t>CHEUNG LANDRY</t>
  </si>
  <si>
    <t>114665F</t>
  </si>
  <si>
    <t>CHIEZE MIREILLE</t>
  </si>
  <si>
    <t>128996K</t>
  </si>
  <si>
    <t>CHOPIN TANGUY</t>
  </si>
  <si>
    <t>160807Q</t>
  </si>
  <si>
    <t>CIVRAIS CHRISTIAN</t>
  </si>
  <si>
    <t>122570G</t>
  </si>
  <si>
    <t>CLARET GEORGES</t>
  </si>
  <si>
    <t>158186R</t>
  </si>
  <si>
    <t>CLARET NOEL</t>
  </si>
  <si>
    <t>015712I</t>
  </si>
  <si>
    <t>CLEMENT GERARD</t>
  </si>
  <si>
    <t>143279T</t>
  </si>
  <si>
    <t>CLEMENT JEAN LOUP</t>
  </si>
  <si>
    <t>150689S</t>
  </si>
  <si>
    <t>CLERMONT PASCAL</t>
  </si>
  <si>
    <t>155702R</t>
  </si>
  <si>
    <t>CLUZEL JACQUES</t>
  </si>
  <si>
    <t>107706O</t>
  </si>
  <si>
    <t>COCHEZ FREDERIC</t>
  </si>
  <si>
    <t>122770Y</t>
  </si>
  <si>
    <t>COEURET JACQUES</t>
  </si>
  <si>
    <t>015888C</t>
  </si>
  <si>
    <t>COFFY JEROME</t>
  </si>
  <si>
    <t>146267R</t>
  </si>
  <si>
    <t>COLLET JEAN CLAUDE</t>
  </si>
  <si>
    <t>147331S</t>
  </si>
  <si>
    <t>COLLIER LOIC</t>
  </si>
  <si>
    <t>138974E</t>
  </si>
  <si>
    <t>COMBAZ GUY</t>
  </si>
  <si>
    <t>153539Q</t>
  </si>
  <si>
    <t>COMBY CHANTAL</t>
  </si>
  <si>
    <t>100977T</t>
  </si>
  <si>
    <t>LA CARAMBOLE LISSILOISE</t>
  </si>
  <si>
    <t>COMTE MICHEL</t>
  </si>
  <si>
    <t>149125S</t>
  </si>
  <si>
    <t>CONSTANTIN JACQUES</t>
  </si>
  <si>
    <t>137433X</t>
  </si>
  <si>
    <t>CONTAMINE ALAIN</t>
  </si>
  <si>
    <t>010957L</t>
  </si>
  <si>
    <t>CORBY JEAN CLAUDE</t>
  </si>
  <si>
    <t>160166T</t>
  </si>
  <si>
    <t>CORNET ROGER</t>
  </si>
  <si>
    <t>016154I</t>
  </si>
  <si>
    <t>CORREIA MARC</t>
  </si>
  <si>
    <t>107696E</t>
  </si>
  <si>
    <t>CORVAISIER DOMINIQUE</t>
  </si>
  <si>
    <t>140814Y</t>
  </si>
  <si>
    <t>COSNARD SEBASTIEN</t>
  </si>
  <si>
    <t>145351L</t>
  </si>
  <si>
    <t>COSNIER ROMAIN</t>
  </si>
  <si>
    <t>131320U</t>
  </si>
  <si>
    <t>COSTA GERARD</t>
  </si>
  <si>
    <t>159237J</t>
  </si>
  <si>
    <t>COTTIN EMMANUEL</t>
  </si>
  <si>
    <t>150468C</t>
  </si>
  <si>
    <t>COUMERT OLIVIER</t>
  </si>
  <si>
    <t>145345F</t>
  </si>
  <si>
    <t>COURVOISIER MYRIAM</t>
  </si>
  <si>
    <t>152649Y</t>
  </si>
  <si>
    <t>COUSTENOBLE CHRISTOPHE</t>
  </si>
  <si>
    <t>133106M</t>
  </si>
  <si>
    <t>COUTAREL YVES</t>
  </si>
  <si>
    <t>129879J</t>
  </si>
  <si>
    <t>CROIX GERARD</t>
  </si>
  <si>
    <t>119734E</t>
  </si>
  <si>
    <t>CROS DAVID</t>
  </si>
  <si>
    <t>144305F</t>
  </si>
  <si>
    <t>CUBIZOLLES ALAIN</t>
  </si>
  <si>
    <t>122400S</t>
  </si>
  <si>
    <t>CUBIZOLLES EVA</t>
  </si>
  <si>
    <t>131904G</t>
  </si>
  <si>
    <t>CUCCO FREDERIC</t>
  </si>
  <si>
    <t>107701J</t>
  </si>
  <si>
    <t>CUNY ALAIN</t>
  </si>
  <si>
    <t>016165T</t>
  </si>
  <si>
    <t>CUNY BERNARD</t>
  </si>
  <si>
    <t>142704Q</t>
  </si>
  <si>
    <t>CURT ALAIN</t>
  </si>
  <si>
    <t>131284K</t>
  </si>
  <si>
    <t>CUZIN JACQUES</t>
  </si>
  <si>
    <t>156083F</t>
  </si>
  <si>
    <t>DA ENCARNACAO JOSE</t>
  </si>
  <si>
    <t>143275P</t>
  </si>
  <si>
    <t>DA SILVA JOSEPH</t>
  </si>
  <si>
    <t>146345R</t>
  </si>
  <si>
    <t>DAGNIAUX DANIEL</t>
  </si>
  <si>
    <t>113580M</t>
  </si>
  <si>
    <t>DALLOYEAU CHRISTIAN</t>
  </si>
  <si>
    <t>015758C</t>
  </si>
  <si>
    <t>DAMIER NICOLAS</t>
  </si>
  <si>
    <t>105671H</t>
  </si>
  <si>
    <t>DANANCIER DOMINIQUE</t>
  </si>
  <si>
    <t>015730A</t>
  </si>
  <si>
    <t>DANIEL ANDRE</t>
  </si>
  <si>
    <t>137609R</t>
  </si>
  <si>
    <t>DARAKDJIAN CLAUDE</t>
  </si>
  <si>
    <t>137613V</t>
  </si>
  <si>
    <t>DAUBERT PATRICE</t>
  </si>
  <si>
    <t>162917J</t>
  </si>
  <si>
    <t>DAVID PATRICK</t>
  </si>
  <si>
    <t>016194W</t>
  </si>
  <si>
    <t>Licenciés indépendants 69</t>
  </si>
  <si>
    <t>DE ALMEIDA DUARTE FREDERICO</t>
  </si>
  <si>
    <t>146972C</t>
  </si>
  <si>
    <t>DE BORTOLI PATRICK</t>
  </si>
  <si>
    <t>158189V</t>
  </si>
  <si>
    <t>DE DOMENICO ROBERTO</t>
  </si>
  <si>
    <t>141464Y</t>
  </si>
  <si>
    <t>DE L ESPINAY JEAN MARC</t>
  </si>
  <si>
    <t>157224W</t>
  </si>
  <si>
    <t>DE MENA CAMILLE</t>
  </si>
  <si>
    <t>156719X</t>
  </si>
  <si>
    <t>DEBENOIT FRANCK</t>
  </si>
  <si>
    <t>145373H</t>
  </si>
  <si>
    <t>DEBRAY SERGE</t>
  </si>
  <si>
    <t>155357R</t>
  </si>
  <si>
    <t>DECALF JEAN</t>
  </si>
  <si>
    <t>153544W</t>
  </si>
  <si>
    <t>DECLERIEUX YOAN</t>
  </si>
  <si>
    <t>123645P</t>
  </si>
  <si>
    <t>DECOMBE JEAN PIERRE</t>
  </si>
  <si>
    <t>107336I</t>
  </si>
  <si>
    <t>DECROUX BERNARD</t>
  </si>
  <si>
    <t>015771P</t>
  </si>
  <si>
    <t>DEFOSSE MICHEL</t>
  </si>
  <si>
    <t>016486C</t>
  </si>
  <si>
    <t>DEFRANOUX FRANCIS</t>
  </si>
  <si>
    <t>152400C</t>
  </si>
  <si>
    <t>DEJONGHE JEAN MICHEL</t>
  </si>
  <si>
    <t>110372C</t>
  </si>
  <si>
    <t>DEL MEDICO REMI</t>
  </si>
  <si>
    <t>163771M</t>
  </si>
  <si>
    <t>DELANGE GUY</t>
  </si>
  <si>
    <t>015805X</t>
  </si>
  <si>
    <t>DELATTRE SERGE</t>
  </si>
  <si>
    <t>140563H</t>
  </si>
  <si>
    <t>DELEPAUT ANDRE</t>
  </si>
  <si>
    <t>147555L</t>
  </si>
  <si>
    <t>DELLA BOSCA PAOLO</t>
  </si>
  <si>
    <t>132952O</t>
  </si>
  <si>
    <t>DELORME ANDRE</t>
  </si>
  <si>
    <t>122491F</t>
  </si>
  <si>
    <t>DELORME JOSEPH</t>
  </si>
  <si>
    <t>117149T</t>
  </si>
  <si>
    <t>DELORME STEPHANE</t>
  </si>
  <si>
    <t>127292W</t>
  </si>
  <si>
    <t>163504X</t>
  </si>
  <si>
    <t>DELOUCHE ANTOINE</t>
  </si>
  <si>
    <t>127765B</t>
  </si>
  <si>
    <t>DEMARTY ALAIN</t>
  </si>
  <si>
    <t>149078R</t>
  </si>
  <si>
    <t>DEMELLAYER ALEXIS</t>
  </si>
  <si>
    <t>144452W</t>
  </si>
  <si>
    <t>DEMONET ANTOINE</t>
  </si>
  <si>
    <t>157695H</t>
  </si>
  <si>
    <t>DEMONET DAVID</t>
  </si>
  <si>
    <t>129874E</t>
  </si>
  <si>
    <t>DENIAU GEORGES</t>
  </si>
  <si>
    <t>140693H</t>
  </si>
  <si>
    <t>DENIS DANIEL</t>
  </si>
  <si>
    <t>159156W</t>
  </si>
  <si>
    <t>AMIC.SPOR.MONTMARAULTOISE BILLARD</t>
  </si>
  <si>
    <t>DENNI THIERRY</t>
  </si>
  <si>
    <t>146999G</t>
  </si>
  <si>
    <t>DEODATI PIERRE</t>
  </si>
  <si>
    <t>160681D</t>
  </si>
  <si>
    <t>DEPOND DOMINIQUE</t>
  </si>
  <si>
    <t>012951D</t>
  </si>
  <si>
    <t>DEPUYDT EDDY</t>
  </si>
  <si>
    <t>159235G</t>
  </si>
  <si>
    <t>THE BLACK 8 POOL</t>
  </si>
  <si>
    <t>DEROUALLIERE JEAN MARC</t>
  </si>
  <si>
    <t>122086Q</t>
  </si>
  <si>
    <t>DEROUEN PHILIPPE</t>
  </si>
  <si>
    <t>100919N</t>
  </si>
  <si>
    <t>DERVILLERS VINCENT</t>
  </si>
  <si>
    <t>124159J</t>
  </si>
  <si>
    <t>LE BLACKBALL MARSANNAIS</t>
  </si>
  <si>
    <t>DESBAR MAXIME</t>
  </si>
  <si>
    <t>162869G</t>
  </si>
  <si>
    <t>DESMIDT FRANCOIS</t>
  </si>
  <si>
    <t>135458Y</t>
  </si>
  <si>
    <t>DESPREZ SERGE</t>
  </si>
  <si>
    <t>010959N</t>
  </si>
  <si>
    <t>DESRAYAUD CHRISTOPHE</t>
  </si>
  <si>
    <t>015939B</t>
  </si>
  <si>
    <t>DESSERLE GUY</t>
  </si>
  <si>
    <t>131551R</t>
  </si>
  <si>
    <t>DESSERT STEPHANE</t>
  </si>
  <si>
    <t>016132M</t>
  </si>
  <si>
    <t>DEVANNE FREDERIC</t>
  </si>
  <si>
    <t>132887B</t>
  </si>
  <si>
    <t>DEVEDEUX MARC</t>
  </si>
  <si>
    <t>144035V</t>
  </si>
  <si>
    <t>DEVERGNE JEAN</t>
  </si>
  <si>
    <t>117134E</t>
  </si>
  <si>
    <t>DEZEMPTE MICHEL</t>
  </si>
  <si>
    <t>149951Q</t>
  </si>
  <si>
    <t>DI BELLA STEPHANIE</t>
  </si>
  <si>
    <t>155784F</t>
  </si>
  <si>
    <t>DI DONATO JEAN</t>
  </si>
  <si>
    <t>157320A</t>
  </si>
  <si>
    <t>DIDIER JEAN PAUL</t>
  </si>
  <si>
    <t>011026C</t>
  </si>
  <si>
    <t>DIEBLING JACQUES</t>
  </si>
  <si>
    <t>163277A</t>
  </si>
  <si>
    <t>DOMAS SOPHIE</t>
  </si>
  <si>
    <t>159765H</t>
  </si>
  <si>
    <t>DOMINGO XAVIER</t>
  </si>
  <si>
    <t>108968C</t>
  </si>
  <si>
    <t>DOMINICI ALBERT</t>
  </si>
  <si>
    <t>113208E</t>
  </si>
  <si>
    <t>DONATO LAURENT</t>
  </si>
  <si>
    <t>146971B</t>
  </si>
  <si>
    <t>DONSBECK CLAUDE</t>
  </si>
  <si>
    <t>145229T</t>
  </si>
  <si>
    <t>DORIER ALAIN</t>
  </si>
  <si>
    <t>015743N</t>
  </si>
  <si>
    <t>DORTET ALAIN</t>
  </si>
  <si>
    <t>139158G</t>
  </si>
  <si>
    <t>DREME BERNARD</t>
  </si>
  <si>
    <t>156425C</t>
  </si>
  <si>
    <t>DREVON JEANINE</t>
  </si>
  <si>
    <t>160880V</t>
  </si>
  <si>
    <t>DRIOT JACKY</t>
  </si>
  <si>
    <t>016189R</t>
  </si>
  <si>
    <t>DUARTE JOSE</t>
  </si>
  <si>
    <t>146968Y</t>
  </si>
  <si>
    <t>DUBART JACQUES</t>
  </si>
  <si>
    <t>100928W</t>
  </si>
  <si>
    <t>DUBOIS GABY</t>
  </si>
  <si>
    <t>119305R</t>
  </si>
  <si>
    <t>DUBROEUCQ PHILIPPE</t>
  </si>
  <si>
    <t>156212W</t>
  </si>
  <si>
    <t>DUBUISSON EMMA</t>
  </si>
  <si>
    <t>162910B</t>
  </si>
  <si>
    <t>DUDIT FABIEN</t>
  </si>
  <si>
    <t>130105B</t>
  </si>
  <si>
    <t>DUGAS GERARD</t>
  </si>
  <si>
    <t>130059H</t>
  </si>
  <si>
    <t>DUHEM SYLVAIN</t>
  </si>
  <si>
    <t>143434S</t>
  </si>
  <si>
    <t>DUJOUX JEAN YVES</t>
  </si>
  <si>
    <t>154985M</t>
  </si>
  <si>
    <t>DUMAS YVES</t>
  </si>
  <si>
    <t>160881W</t>
  </si>
  <si>
    <t>DUMONT ALAIN</t>
  </si>
  <si>
    <t>147111D</t>
  </si>
  <si>
    <t>DUMONT ALEXIS</t>
  </si>
  <si>
    <t>145217H</t>
  </si>
  <si>
    <t>DUMOULIN LAURENT</t>
  </si>
  <si>
    <t>147330R</t>
  </si>
  <si>
    <t>DUPAS GILLES</t>
  </si>
  <si>
    <t>156788X</t>
  </si>
  <si>
    <t>DUPLOMB GUY</t>
  </si>
  <si>
    <t>015992C</t>
  </si>
  <si>
    <t>DUPONT GERARD</t>
  </si>
  <si>
    <t>139528M</t>
  </si>
  <si>
    <t>DUPRE RAMBAUD FREDERIC</t>
  </si>
  <si>
    <t>122306C</t>
  </si>
  <si>
    <t>DUPRE RAMBAUD NATAEL</t>
  </si>
  <si>
    <t>149436F</t>
  </si>
  <si>
    <t>DUQUENNE RICHARD</t>
  </si>
  <si>
    <t>129878I</t>
  </si>
  <si>
    <t>DURAND MICHEL</t>
  </si>
  <si>
    <t>101757T</t>
  </si>
  <si>
    <t>DURET CHRISTOPHE</t>
  </si>
  <si>
    <t>105704O</t>
  </si>
  <si>
    <t>DUVERGER CHRISTIAN</t>
  </si>
  <si>
    <t>152674A</t>
  </si>
  <si>
    <t>DUVILLARD VINCENT</t>
  </si>
  <si>
    <t>162776F</t>
  </si>
  <si>
    <t>DUVOISIN BAPTISTE</t>
  </si>
  <si>
    <t>112524W</t>
  </si>
  <si>
    <t>ELAMRI JAAFAR</t>
  </si>
  <si>
    <t>160859X</t>
  </si>
  <si>
    <t>ELION MAURICE</t>
  </si>
  <si>
    <t>129881L</t>
  </si>
  <si>
    <t>ESPINOSA SEBASTIEN</t>
  </si>
  <si>
    <t>155523X</t>
  </si>
  <si>
    <t>ETAIX ROBERT</t>
  </si>
  <si>
    <t>122469J</t>
  </si>
  <si>
    <t>FACHE JEAN PAUL</t>
  </si>
  <si>
    <t>129027P</t>
  </si>
  <si>
    <t>FADILI YOUSSEF</t>
  </si>
  <si>
    <t>159685W</t>
  </si>
  <si>
    <t>FALLOT EYMERIC</t>
  </si>
  <si>
    <t>160682E</t>
  </si>
  <si>
    <t>FANZONE JEAN CLAUDE</t>
  </si>
  <si>
    <t>146110Q</t>
  </si>
  <si>
    <t>FAOUEN PATRICK</t>
  </si>
  <si>
    <t>159612R</t>
  </si>
  <si>
    <t>FAURE COMTE HENRI</t>
  </si>
  <si>
    <t>016166U</t>
  </si>
  <si>
    <t>FAURE ELIE</t>
  </si>
  <si>
    <t>157172P</t>
  </si>
  <si>
    <t>FAURE GILLES</t>
  </si>
  <si>
    <t>161148L</t>
  </si>
  <si>
    <t>FAVENTIN JACQUES</t>
  </si>
  <si>
    <t>146947A</t>
  </si>
  <si>
    <t>FAVIER MICHEL</t>
  </si>
  <si>
    <t>016064W</t>
  </si>
  <si>
    <t>FAYOLLE GUY</t>
  </si>
  <si>
    <t>162697V</t>
  </si>
  <si>
    <t>FELIX RENE</t>
  </si>
  <si>
    <t>159809F</t>
  </si>
  <si>
    <t>FERNANDES BENJAMIN</t>
  </si>
  <si>
    <t>163075F</t>
  </si>
  <si>
    <t>FERNANDES PASCAL</t>
  </si>
  <si>
    <t>126053F</t>
  </si>
  <si>
    <t>FERNANDEZ ALPHONSE</t>
  </si>
  <si>
    <t>129892W</t>
  </si>
  <si>
    <t>FERNANDEZ HERRERA GUY</t>
  </si>
  <si>
    <t>160181K</t>
  </si>
  <si>
    <t>FERNANDEZ JOSE</t>
  </si>
  <si>
    <t>011128A</t>
  </si>
  <si>
    <t>FERON PATRICK</t>
  </si>
  <si>
    <t>104537R</t>
  </si>
  <si>
    <t>FERRATON MICHEL</t>
  </si>
  <si>
    <t>117218K</t>
  </si>
  <si>
    <t>FERRE JEAN PAUL</t>
  </si>
  <si>
    <t>016108O</t>
  </si>
  <si>
    <t>BILLARD CLUB SAINT ROMANAIS</t>
  </si>
  <si>
    <t>FERREOL EMILE</t>
  </si>
  <si>
    <t>129896A</t>
  </si>
  <si>
    <t>FERRIOL DOMINIQUE</t>
  </si>
  <si>
    <t>100873T</t>
  </si>
  <si>
    <t>FESQUET EMILIE</t>
  </si>
  <si>
    <t>156703E</t>
  </si>
  <si>
    <t>FETTIG SEVERINE</t>
  </si>
  <si>
    <t>152575S</t>
  </si>
  <si>
    <t>FEUILLASTRE ALAIN</t>
  </si>
  <si>
    <t>119746Q</t>
  </si>
  <si>
    <t>FLEURY MICHEL</t>
  </si>
  <si>
    <t>016070C</t>
  </si>
  <si>
    <t>FLORET DOMINIQUE</t>
  </si>
  <si>
    <t>160972V</t>
  </si>
  <si>
    <t>FLORIAN DENIS</t>
  </si>
  <si>
    <t>015524C</t>
  </si>
  <si>
    <t>FLUTTAZ JEAN LOUIS</t>
  </si>
  <si>
    <t>142709V</t>
  </si>
  <si>
    <t>FONGARNAND DIDIER</t>
  </si>
  <si>
    <t>013137H</t>
  </si>
  <si>
    <t>FORCE STEPHANE</t>
  </si>
  <si>
    <t>129018G</t>
  </si>
  <si>
    <t>FORISSIER LOUIS</t>
  </si>
  <si>
    <t>137718W</t>
  </si>
  <si>
    <t>FORTE INOUK</t>
  </si>
  <si>
    <t>154341M</t>
  </si>
  <si>
    <t>FORTE LOIC</t>
  </si>
  <si>
    <t>156793C</t>
  </si>
  <si>
    <t>FORTE YORI</t>
  </si>
  <si>
    <t>154340L</t>
  </si>
  <si>
    <t>FOULTIER JACKY</t>
  </si>
  <si>
    <t>160912E</t>
  </si>
  <si>
    <t>FOURNIER CLAUDIUS</t>
  </si>
  <si>
    <t>121518U</t>
  </si>
  <si>
    <t>FOURNIER JEAN</t>
  </si>
  <si>
    <t>153988D</t>
  </si>
  <si>
    <t>FOURRE NICOLAS</t>
  </si>
  <si>
    <t>104920K</t>
  </si>
  <si>
    <t>FRAGNE MARCEL</t>
  </si>
  <si>
    <t>137719X</t>
  </si>
  <si>
    <t>FRAIX STEVE</t>
  </si>
  <si>
    <t>145120O</t>
  </si>
  <si>
    <t>FRANCE FERNAND</t>
  </si>
  <si>
    <t>145114I</t>
  </si>
  <si>
    <t>FRANCOIS DIDIER</t>
  </si>
  <si>
    <t>156122Y</t>
  </si>
  <si>
    <t>FRAPPA DIDIER</t>
  </si>
  <si>
    <t>145514S</t>
  </si>
  <si>
    <t>FRECHET JULIEN</t>
  </si>
  <si>
    <t>159648F</t>
  </si>
  <si>
    <t>FRIZON JONATHAN</t>
  </si>
  <si>
    <t>163600B</t>
  </si>
  <si>
    <t>FROMENT ALAIN</t>
  </si>
  <si>
    <t>131653P</t>
  </si>
  <si>
    <t>FUENTES CHRISTINE</t>
  </si>
  <si>
    <t>145221L</t>
  </si>
  <si>
    <t>FUENTES RICARDO</t>
  </si>
  <si>
    <t>136034C</t>
  </si>
  <si>
    <t>FURTAK ROLAND</t>
  </si>
  <si>
    <t>160882X</t>
  </si>
  <si>
    <t>GALLAND GREGORY</t>
  </si>
  <si>
    <t>013178W</t>
  </si>
  <si>
    <t>GALLO MICHEL</t>
  </si>
  <si>
    <t>015760E</t>
  </si>
  <si>
    <t>GALLON JEAN CLAUDE</t>
  </si>
  <si>
    <t>140821F</t>
  </si>
  <si>
    <t>Licenciés indépendants 63</t>
  </si>
  <si>
    <t>GALLOT RUDY</t>
  </si>
  <si>
    <t>149257L</t>
  </si>
  <si>
    <t>GALTIER JEAN LUC</t>
  </si>
  <si>
    <t>157702Q</t>
  </si>
  <si>
    <t>GAMET DOMINIQUE</t>
  </si>
  <si>
    <t>155163F</t>
  </si>
  <si>
    <t>GAPAILLARD ALAIN</t>
  </si>
  <si>
    <t>163297X</t>
  </si>
  <si>
    <t>GARCIA JUAN</t>
  </si>
  <si>
    <t>147000H</t>
  </si>
  <si>
    <t>GARNIER NICOLAS</t>
  </si>
  <si>
    <t>145371F</t>
  </si>
  <si>
    <t>GARNIER PATRICE</t>
  </si>
  <si>
    <t>139477N</t>
  </si>
  <si>
    <t>GAUCHER JEAN FRANCOIS</t>
  </si>
  <si>
    <t>100870Q</t>
  </si>
  <si>
    <t>GAUZE GILBERT</t>
  </si>
  <si>
    <t>149126T</t>
  </si>
  <si>
    <t>GEINDRE BENJAMIN</t>
  </si>
  <si>
    <t>155794R</t>
  </si>
  <si>
    <t>GELIBERT ALEXIS</t>
  </si>
  <si>
    <t>159122J</t>
  </si>
  <si>
    <t>GELIBERT MARGAUX</t>
  </si>
  <si>
    <t>159123K</t>
  </si>
  <si>
    <t>GELOFFIER MAURICE</t>
  </si>
  <si>
    <t>147332T</t>
  </si>
  <si>
    <t>GENAUDET FLORIAN</t>
  </si>
  <si>
    <t>155838P</t>
  </si>
  <si>
    <t>GENEVRIER GERARD</t>
  </si>
  <si>
    <t>132972I</t>
  </si>
  <si>
    <t>GERLAT MAGALY</t>
  </si>
  <si>
    <t>145518W</t>
  </si>
  <si>
    <t>GHOMINEJAD KEYVAN</t>
  </si>
  <si>
    <t>156213X</t>
  </si>
  <si>
    <t>GIACOMARRA ENZO</t>
  </si>
  <si>
    <t>153804D</t>
  </si>
  <si>
    <t>GIEN DOMINIQUE</t>
  </si>
  <si>
    <t>157758B</t>
  </si>
  <si>
    <t>GILARDIN JACQUES</t>
  </si>
  <si>
    <t>147591A</t>
  </si>
  <si>
    <t>GILARDIN SEBASTIEN</t>
  </si>
  <si>
    <t>149637Z</t>
  </si>
  <si>
    <t>GILLET FREDERIC</t>
  </si>
  <si>
    <t>157321B</t>
  </si>
  <si>
    <t>GILLON JEAN CLAUDE</t>
  </si>
  <si>
    <t>134037H</t>
  </si>
  <si>
    <t>GIRARD FREDERIC</t>
  </si>
  <si>
    <t>149917D</t>
  </si>
  <si>
    <t>GIRARDON ROLAND</t>
  </si>
  <si>
    <t>163345Z</t>
  </si>
  <si>
    <t>GIRAUD JACQUES</t>
  </si>
  <si>
    <t>124121X</t>
  </si>
  <si>
    <t>GIRON STEPHANIE</t>
  </si>
  <si>
    <t>134035F</t>
  </si>
  <si>
    <t>GOLDBACH ERIC</t>
  </si>
  <si>
    <t>147619F</t>
  </si>
  <si>
    <t>GOMBERT MARTIN</t>
  </si>
  <si>
    <t>163117B</t>
  </si>
  <si>
    <t>GONZALEZ BORIS</t>
  </si>
  <si>
    <t>143533N</t>
  </si>
  <si>
    <t>GORLIER ROLAND</t>
  </si>
  <si>
    <t>153015W</t>
  </si>
  <si>
    <t>GOSSUIN JUSTINE</t>
  </si>
  <si>
    <t>155699N</t>
  </si>
  <si>
    <t>GOSTIAUX JEAN</t>
  </si>
  <si>
    <t>153660X</t>
  </si>
  <si>
    <t>GOSTIAUX LOUIS</t>
  </si>
  <si>
    <t>145344E</t>
  </si>
  <si>
    <t>GOSTIAUX LUCIEN</t>
  </si>
  <si>
    <t>160444W</t>
  </si>
  <si>
    <t>GOSTIAUX MEZIANE</t>
  </si>
  <si>
    <t>151767P</t>
  </si>
  <si>
    <t>GOUBET LIONEL</t>
  </si>
  <si>
    <t>153303J</t>
  </si>
  <si>
    <t>GOURDIN MICHEL</t>
  </si>
  <si>
    <t>107633T</t>
  </si>
  <si>
    <t>GOUTALOY SYLVAIN</t>
  </si>
  <si>
    <t>016318Q</t>
  </si>
  <si>
    <t>GOUTTE LYDIE</t>
  </si>
  <si>
    <t>155903K</t>
  </si>
  <si>
    <t>GOYENETCHE RAMUNTCHO</t>
  </si>
  <si>
    <t>160060D</t>
  </si>
  <si>
    <t>GOYENETCHE STEPHANE</t>
  </si>
  <si>
    <t>159850A</t>
  </si>
  <si>
    <t>GRACI BUSI RAYMOND</t>
  </si>
  <si>
    <t>132521Z</t>
  </si>
  <si>
    <t>GREGOIRE PHILIPPE</t>
  </si>
  <si>
    <t>138328I</t>
  </si>
  <si>
    <t>GRESLE JEAN MICHEL</t>
  </si>
  <si>
    <t>136412Q</t>
  </si>
  <si>
    <t>GRI ALEXANDRE</t>
  </si>
  <si>
    <t>155129T</t>
  </si>
  <si>
    <t>GRIFFON GILLES</t>
  </si>
  <si>
    <t>159157X</t>
  </si>
  <si>
    <t>GRIMM PATRICK</t>
  </si>
  <si>
    <t>146269T</t>
  </si>
  <si>
    <t>GRIOT GILBERT</t>
  </si>
  <si>
    <t>145370E</t>
  </si>
  <si>
    <t>GROS ERIC</t>
  </si>
  <si>
    <t>145231V</t>
  </si>
  <si>
    <t>GROS MARC</t>
  </si>
  <si>
    <t>137714S</t>
  </si>
  <si>
    <t>GROS MARCEL</t>
  </si>
  <si>
    <t>150176K</t>
  </si>
  <si>
    <t>GROSJEAN JEAN</t>
  </si>
  <si>
    <t>136093J</t>
  </si>
  <si>
    <t>GROSJEAN THIERRY</t>
  </si>
  <si>
    <t>143892I</t>
  </si>
  <si>
    <t>GRUET BERNARD</t>
  </si>
  <si>
    <t>156507R</t>
  </si>
  <si>
    <t>GUENET LAURENT</t>
  </si>
  <si>
    <t>016410E</t>
  </si>
  <si>
    <t>GUERRIERI VITTORIO</t>
  </si>
  <si>
    <t>156824L</t>
  </si>
  <si>
    <t>GUIHEUX DENIS</t>
  </si>
  <si>
    <t>010669J</t>
  </si>
  <si>
    <t>GUILBAUD JEAN CLAUDE</t>
  </si>
  <si>
    <t>105785R</t>
  </si>
  <si>
    <t>GUILBAUD ROMAIN</t>
  </si>
  <si>
    <t>105784Q</t>
  </si>
  <si>
    <t>GUILLAUMOND ALAIN</t>
  </si>
  <si>
    <t>145124S</t>
  </si>
  <si>
    <t>GUILLEMIN CLAUDE</t>
  </si>
  <si>
    <t>153545X</t>
  </si>
  <si>
    <t>GUILLOT CLAUDE</t>
  </si>
  <si>
    <t>132533L</t>
  </si>
  <si>
    <t>GUILLOT PIERRE</t>
  </si>
  <si>
    <t>140689D</t>
  </si>
  <si>
    <t>GUILLOT SAMUEL</t>
  </si>
  <si>
    <t>162475D</t>
  </si>
  <si>
    <t>GUILLOUD JEAN JACQUES</t>
  </si>
  <si>
    <t>016128I</t>
  </si>
  <si>
    <t>GUIRI BAHAEDDINE</t>
  </si>
  <si>
    <t>163507A</t>
  </si>
  <si>
    <t>HAAS DOMINIQUE</t>
  </si>
  <si>
    <t>156663L</t>
  </si>
  <si>
    <t>HAINAUT DAVID</t>
  </si>
  <si>
    <t>155834K</t>
  </si>
  <si>
    <t>HALLIER FLORIAN</t>
  </si>
  <si>
    <t>155628L</t>
  </si>
  <si>
    <t>HANNOU RACHID</t>
  </si>
  <si>
    <t>145227R</t>
  </si>
  <si>
    <t>HANTZ MICHEL</t>
  </si>
  <si>
    <t>147113F</t>
  </si>
  <si>
    <t>HARE ROBERT</t>
  </si>
  <si>
    <t>158395T</t>
  </si>
  <si>
    <t>HAYEM PATRICK</t>
  </si>
  <si>
    <t>119307T</t>
  </si>
  <si>
    <t>HEBERT ALAIN</t>
  </si>
  <si>
    <t>015926O</t>
  </si>
  <si>
    <t>HEDOUIN HENRI</t>
  </si>
  <si>
    <t>163670C</t>
  </si>
  <si>
    <t>HELIN ALAIN</t>
  </si>
  <si>
    <t>015815H</t>
  </si>
  <si>
    <t>HENRIQUES VICTOR</t>
  </si>
  <si>
    <t>162919L</t>
  </si>
  <si>
    <t>HERREMAN FRANCOIS</t>
  </si>
  <si>
    <t>137571F</t>
  </si>
  <si>
    <t>HERRY MIREILLE</t>
  </si>
  <si>
    <t>152190Z</t>
  </si>
  <si>
    <t>HERVY CHRISTIAN</t>
  </si>
  <si>
    <t>163677K</t>
  </si>
  <si>
    <t>HILAIRE JIMMY</t>
  </si>
  <si>
    <t>137050E</t>
  </si>
  <si>
    <t>HISIGER CHARLOTTE</t>
  </si>
  <si>
    <t>158397W</t>
  </si>
  <si>
    <t>HISIGER KELLY</t>
  </si>
  <si>
    <t>156933E</t>
  </si>
  <si>
    <t>HOGG JEAN CLAUDE</t>
  </si>
  <si>
    <t>142694G</t>
  </si>
  <si>
    <t>HONG LAMHONG ALEXANDRE</t>
  </si>
  <si>
    <t>112520S</t>
  </si>
  <si>
    <t>HONG LAMHONG PIERRE</t>
  </si>
  <si>
    <t>100883D</t>
  </si>
  <si>
    <t>HORARD BRIEUC</t>
  </si>
  <si>
    <t>163190F</t>
  </si>
  <si>
    <t>HOSROFIAN EDMOND</t>
  </si>
  <si>
    <t>153143K</t>
  </si>
  <si>
    <t>HOYER GILLES</t>
  </si>
  <si>
    <t>016152G</t>
  </si>
  <si>
    <t>HUE PHILIPPE</t>
  </si>
  <si>
    <t>159168J</t>
  </si>
  <si>
    <t>ICARD ANDRE</t>
  </si>
  <si>
    <t>015717N</t>
  </si>
  <si>
    <t>IGLESIA PIERRE</t>
  </si>
  <si>
    <t>160576P</t>
  </si>
  <si>
    <t>IMBERT JEAN PAUL</t>
  </si>
  <si>
    <t>137708M</t>
  </si>
  <si>
    <t>ISMALAJ YLBER</t>
  </si>
  <si>
    <t>159866S</t>
  </si>
  <si>
    <t>IZOULET SIMON</t>
  </si>
  <si>
    <t>131907J</t>
  </si>
  <si>
    <t>JACOB BERNARD</t>
  </si>
  <si>
    <t>146254E</t>
  </si>
  <si>
    <t>JACOBERGER FABIEN</t>
  </si>
  <si>
    <t>119290C</t>
  </si>
  <si>
    <t>JACOBY HENRIK</t>
  </si>
  <si>
    <t>102689P</t>
  </si>
  <si>
    <t>JACOULOT CHRISTIAN</t>
  </si>
  <si>
    <t>163728Q</t>
  </si>
  <si>
    <t>JACQUEMART MICKAEL</t>
  </si>
  <si>
    <t>149406Y</t>
  </si>
  <si>
    <t>JACQUIN JEROME</t>
  </si>
  <si>
    <t>162800G</t>
  </si>
  <si>
    <t>JACQUIN LOUIS</t>
  </si>
  <si>
    <t>162801H</t>
  </si>
  <si>
    <t>JANOIR ERIC</t>
  </si>
  <si>
    <t>101069H</t>
  </si>
  <si>
    <t>JAPIOT HUBERT</t>
  </si>
  <si>
    <t>156124A</t>
  </si>
  <si>
    <t>JARDIN GERARD</t>
  </si>
  <si>
    <t>015878S</t>
  </si>
  <si>
    <t>JARRET ANDRE</t>
  </si>
  <si>
    <t>139455R</t>
  </si>
  <si>
    <t>JEANTET JEAN CLAUDE</t>
  </si>
  <si>
    <t>159482A</t>
  </si>
  <si>
    <t>JOFFRE MARC</t>
  </si>
  <si>
    <t>136095L</t>
  </si>
  <si>
    <t>JOUBERT ERIC</t>
  </si>
  <si>
    <t>160742V</t>
  </si>
  <si>
    <t>JOUVE SAMUEL</t>
  </si>
  <si>
    <t>101070I</t>
  </si>
  <si>
    <t>JULLIAT GUILLAUME</t>
  </si>
  <si>
    <t>141631J</t>
  </si>
  <si>
    <t>JULLIAT VINCENT</t>
  </si>
  <si>
    <t>016161P</t>
  </si>
  <si>
    <t>JULLION ANDRE</t>
  </si>
  <si>
    <t>147356V</t>
  </si>
  <si>
    <t>KAABECHE RIAD</t>
  </si>
  <si>
    <t>163595W</t>
  </si>
  <si>
    <t>KEBE MAMADOU</t>
  </si>
  <si>
    <t>162803K</t>
  </si>
  <si>
    <t>KERLEAUX JEAN CLAUDE</t>
  </si>
  <si>
    <t>142700M</t>
  </si>
  <si>
    <t>KLEIN JEAN LUC</t>
  </si>
  <si>
    <t>142184Q</t>
  </si>
  <si>
    <t>KLEIN STEPHANE</t>
  </si>
  <si>
    <t>148984P</t>
  </si>
  <si>
    <t>KOBYLANSKI ROMAIN</t>
  </si>
  <si>
    <t>143742O</t>
  </si>
  <si>
    <t>KOCAURLU YAVUZ</t>
  </si>
  <si>
    <t>127300E</t>
  </si>
  <si>
    <t>KOFFI JUSTHE</t>
  </si>
  <si>
    <t>101020K</t>
  </si>
  <si>
    <t>KONIECZNY FABRICE</t>
  </si>
  <si>
    <t>135452S</t>
  </si>
  <si>
    <t>KOWACKI JEAN PIERRE</t>
  </si>
  <si>
    <t>146949C</t>
  </si>
  <si>
    <t>KUHN JAMES</t>
  </si>
  <si>
    <t>162698W</t>
  </si>
  <si>
    <t>KURADJIAN ALAIN</t>
  </si>
  <si>
    <t>145123R</t>
  </si>
  <si>
    <t>KURTZ RENE</t>
  </si>
  <si>
    <t>145614O</t>
  </si>
  <si>
    <t>KUSAR HERVE</t>
  </si>
  <si>
    <t>152914L</t>
  </si>
  <si>
    <t>KUSAR TONY</t>
  </si>
  <si>
    <t>155700P</t>
  </si>
  <si>
    <t>LACAUX TAFFOUREAU STEPHANE</t>
  </si>
  <si>
    <t>163164C</t>
  </si>
  <si>
    <t>LACHAUX BERNARD</t>
  </si>
  <si>
    <t>156918N</t>
  </si>
  <si>
    <t>LACOMBE JEAN MARIE</t>
  </si>
  <si>
    <t>011067R</t>
  </si>
  <si>
    <t>BILLARD CLUB ST ELOY</t>
  </si>
  <si>
    <t>LACORNE DIDIER</t>
  </si>
  <si>
    <t>156828Q</t>
  </si>
  <si>
    <t>LACROIX DANIEL</t>
  </si>
  <si>
    <t>015732C</t>
  </si>
  <si>
    <t>LACROIX DYLAN</t>
  </si>
  <si>
    <t>152192B</t>
  </si>
  <si>
    <t>LAFORET EDOUARD</t>
  </si>
  <si>
    <t>126033L</t>
  </si>
  <si>
    <t>LAITHIER GERARD</t>
  </si>
  <si>
    <t>158191X</t>
  </si>
  <si>
    <t>LAIYADI NABIL</t>
  </si>
  <si>
    <t>112387P</t>
  </si>
  <si>
    <t>LAMAT OLIVIER</t>
  </si>
  <si>
    <t>129029R</t>
  </si>
  <si>
    <t>LAMAT PAUL</t>
  </si>
  <si>
    <t>155788K</t>
  </si>
  <si>
    <t>LAMRANI MEHDI</t>
  </si>
  <si>
    <t>159769M</t>
  </si>
  <si>
    <t>LANDAIS JEAN CLAUDE</t>
  </si>
  <si>
    <t>157556G</t>
  </si>
  <si>
    <t>LANDOT LAURENCE</t>
  </si>
  <si>
    <t>155161D</t>
  </si>
  <si>
    <t>LAPORTE VALENTIN</t>
  </si>
  <si>
    <t>163735Y</t>
  </si>
  <si>
    <t>LARDEREAU ROBERT</t>
  </si>
  <si>
    <t>145369D</t>
  </si>
  <si>
    <t>LARESE PATRICK</t>
  </si>
  <si>
    <t>147485K</t>
  </si>
  <si>
    <t>LARIVE JANY</t>
  </si>
  <si>
    <t>138403F</t>
  </si>
  <si>
    <t>LASSERON CYRIL</t>
  </si>
  <si>
    <t>135589Z</t>
  </si>
  <si>
    <t>LATORRE ANDRE</t>
  </si>
  <si>
    <t>101047L</t>
  </si>
  <si>
    <t>LAURENT DANIEL</t>
  </si>
  <si>
    <t>163316S</t>
  </si>
  <si>
    <t>LAURENT JEAN LUC</t>
  </si>
  <si>
    <t>015957T</t>
  </si>
  <si>
    <t>LAURETTA JOSEPH</t>
  </si>
  <si>
    <t>015761F</t>
  </si>
  <si>
    <t>LAURIER GILLES</t>
  </si>
  <si>
    <t>141637P</t>
  </si>
  <si>
    <t>LAVAUD JACQUES</t>
  </si>
  <si>
    <t>128479N</t>
  </si>
  <si>
    <t>LAVAUD JEAN MICHEL</t>
  </si>
  <si>
    <t>015733D</t>
  </si>
  <si>
    <t>LAVAURS BERNARD</t>
  </si>
  <si>
    <t>159908N</t>
  </si>
  <si>
    <t>LAZEREG RADIL</t>
  </si>
  <si>
    <t>119728Y</t>
  </si>
  <si>
    <t>LE BRIS STEPHAN</t>
  </si>
  <si>
    <t>136272G</t>
  </si>
  <si>
    <t>LE CALLET JEAN LOUIS</t>
  </si>
  <si>
    <t>158893K</t>
  </si>
  <si>
    <t>LE GOFF THIERRY</t>
  </si>
  <si>
    <t>160236V</t>
  </si>
  <si>
    <t>LEBLANC FRANCK</t>
  </si>
  <si>
    <t>155130V</t>
  </si>
  <si>
    <t>LEBRAY ANNICK</t>
  </si>
  <si>
    <t>137838M</t>
  </si>
  <si>
    <t>LECLERCQ FREDERIC</t>
  </si>
  <si>
    <t>016086S</t>
  </si>
  <si>
    <t>LECLERCQ MICHEL</t>
  </si>
  <si>
    <t>150752L</t>
  </si>
  <si>
    <t>LECONNETABLE CLAUDE</t>
  </si>
  <si>
    <t>137588W</t>
  </si>
  <si>
    <t>LECROIX FRANCIS</t>
  </si>
  <si>
    <t>107510A</t>
  </si>
  <si>
    <t>LEFEBVRE SERGE</t>
  </si>
  <si>
    <t>010984M</t>
  </si>
  <si>
    <t>LEGUILLON PATRICK</t>
  </si>
  <si>
    <t>105408E</t>
  </si>
  <si>
    <t>LELOUP ALAIN</t>
  </si>
  <si>
    <t>137589X</t>
  </si>
  <si>
    <t>LEMAIRE ALBERT</t>
  </si>
  <si>
    <t>013561P</t>
  </si>
  <si>
    <t>LEPAGE PATRICK</t>
  </si>
  <si>
    <t>145661J</t>
  </si>
  <si>
    <t>LEPETIT FRANCOIS</t>
  </si>
  <si>
    <t>145122Q</t>
  </si>
  <si>
    <t>LESCARMONTIER JACQUES</t>
  </si>
  <si>
    <t>107390K</t>
  </si>
  <si>
    <t>LESKOVSEK LAURENT</t>
  </si>
  <si>
    <t>101027R</t>
  </si>
  <si>
    <t>LETOURNEUR SEBASTIEN</t>
  </si>
  <si>
    <t>135922U</t>
  </si>
  <si>
    <t>LHERMINIER THIERRY</t>
  </si>
  <si>
    <t>126050C</t>
  </si>
  <si>
    <t>LHOMME SYLVAIN</t>
  </si>
  <si>
    <t>160905X</t>
  </si>
  <si>
    <t>LHUILLIER DANIEL</t>
  </si>
  <si>
    <t>150870P</t>
  </si>
  <si>
    <t>LIBON VICTOR</t>
  </si>
  <si>
    <t>112506E</t>
  </si>
  <si>
    <t>LIOMIN BENOIT</t>
  </si>
  <si>
    <t>162914F</t>
  </si>
  <si>
    <t>LIVEBARDON SONIA</t>
  </si>
  <si>
    <t>112600U</t>
  </si>
  <si>
    <t>LOBOS MALDONANO OMAR</t>
  </si>
  <si>
    <t>100932A</t>
  </si>
  <si>
    <t>LOCCI OLIVIER</t>
  </si>
  <si>
    <t>150253T</t>
  </si>
  <si>
    <t>LOMBREZ FREDERIC</t>
  </si>
  <si>
    <t>151332R</t>
  </si>
  <si>
    <t>LONGEREY CHRISTELLE</t>
  </si>
  <si>
    <t>134285V</t>
  </si>
  <si>
    <t>LORON ANDRE</t>
  </si>
  <si>
    <t>016031P</t>
  </si>
  <si>
    <t>LORON LOUIS</t>
  </si>
  <si>
    <t>016050I</t>
  </si>
  <si>
    <t>LORTHIOIS JOHN</t>
  </si>
  <si>
    <t>124461Z</t>
  </si>
  <si>
    <t>LUJAN PIERRE</t>
  </si>
  <si>
    <t>154202L</t>
  </si>
  <si>
    <t>LUPO VITO</t>
  </si>
  <si>
    <t>163159X</t>
  </si>
  <si>
    <t>MABON CELINE</t>
  </si>
  <si>
    <t>159910Q</t>
  </si>
  <si>
    <t>MADEIRA FERNANDO</t>
  </si>
  <si>
    <t>146266Q</t>
  </si>
  <si>
    <t>MAESTRI ROBERT</t>
  </si>
  <si>
    <t>137611T</t>
  </si>
  <si>
    <t>MAGNIN JEAN PIERRE</t>
  </si>
  <si>
    <t>016205H</t>
  </si>
  <si>
    <t>MAHE GUILLAUME</t>
  </si>
  <si>
    <t>130312A</t>
  </si>
  <si>
    <t>MAILLARD RENE</t>
  </si>
  <si>
    <t>147149V</t>
  </si>
  <si>
    <t>MAILLARD SERGE</t>
  </si>
  <si>
    <t>128074Y</t>
  </si>
  <si>
    <t>MAISONNEUVE LAURENT</t>
  </si>
  <si>
    <t>124575J</t>
  </si>
  <si>
    <t>MAISSE ROBERT</t>
  </si>
  <si>
    <t>146950D</t>
  </si>
  <si>
    <t>147398Q</t>
  </si>
  <si>
    <t>MALGOUYARD JEAN PIERRE</t>
  </si>
  <si>
    <t>147110C</t>
  </si>
  <si>
    <t>MANDALLAZ GERARD</t>
  </si>
  <si>
    <t>015793L</t>
  </si>
  <si>
    <t>MANDY NATHALIE</t>
  </si>
  <si>
    <t>135919R</t>
  </si>
  <si>
    <t>MANET DOMINIQUE</t>
  </si>
  <si>
    <t>147525D</t>
  </si>
  <si>
    <t>MANIN GUY</t>
  </si>
  <si>
    <t>163268Q</t>
  </si>
  <si>
    <t>MARCELLIER JOSETTE</t>
  </si>
  <si>
    <t>160884Z</t>
  </si>
  <si>
    <t>MARCHICA IGOR</t>
  </si>
  <si>
    <t>107687V</t>
  </si>
  <si>
    <t>MARECHAL JACQUES</t>
  </si>
  <si>
    <t>137586U</t>
  </si>
  <si>
    <t>MARIN GUY</t>
  </si>
  <si>
    <t>144450U</t>
  </si>
  <si>
    <t>MARION GERARD</t>
  </si>
  <si>
    <t>159842R</t>
  </si>
  <si>
    <t>MARKADAS TITUS</t>
  </si>
  <si>
    <t>109013V</t>
  </si>
  <si>
    <t>MARLET PATRICK</t>
  </si>
  <si>
    <t>146970A</t>
  </si>
  <si>
    <t>MARLIER CHARLES</t>
  </si>
  <si>
    <t>142710W</t>
  </si>
  <si>
    <t>MARLIER JEAN</t>
  </si>
  <si>
    <t>155848A</t>
  </si>
  <si>
    <t>MARMET JEAN MARIE</t>
  </si>
  <si>
    <t>155164G</t>
  </si>
  <si>
    <t>MARMIESSE JEAN</t>
  </si>
  <si>
    <t>016315N</t>
  </si>
  <si>
    <t>MARON ALAIN</t>
  </si>
  <si>
    <t>159766J</t>
  </si>
  <si>
    <t>MARTELLONI GUY</t>
  </si>
  <si>
    <t>111359B</t>
  </si>
  <si>
    <t>MARTIN ALAIN</t>
  </si>
  <si>
    <t>155616Y</t>
  </si>
  <si>
    <t>MARTIN JEAN PAUL</t>
  </si>
  <si>
    <t>163512F</t>
  </si>
  <si>
    <t>MARTIN OLIVIER</t>
  </si>
  <si>
    <t>010985N</t>
  </si>
  <si>
    <t>MARTINEZ SERGE</t>
  </si>
  <si>
    <t>153695K</t>
  </si>
  <si>
    <t>MARTINEZ YOANN</t>
  </si>
  <si>
    <t>157879H</t>
  </si>
  <si>
    <t>MARTRAIX GERARD</t>
  </si>
  <si>
    <t>160562Z</t>
  </si>
  <si>
    <t>MASCLET ERIC</t>
  </si>
  <si>
    <t>107411F</t>
  </si>
  <si>
    <t>MASSELOT CEDRIC</t>
  </si>
  <si>
    <t>162524G</t>
  </si>
  <si>
    <t>MASSON ERIC</t>
  </si>
  <si>
    <t>120680O</t>
  </si>
  <si>
    <t>MASSON JOEL</t>
  </si>
  <si>
    <t>016157L</t>
  </si>
  <si>
    <t>MATHIOT PHILIPPE</t>
  </si>
  <si>
    <t>100914I</t>
  </si>
  <si>
    <t>MATRAS JEAN MARIE</t>
  </si>
  <si>
    <t>101044I</t>
  </si>
  <si>
    <t>MAUBLANC HERVE</t>
  </si>
  <si>
    <t>143198Q</t>
  </si>
  <si>
    <t>MAUCUIT CLAUDE</t>
  </si>
  <si>
    <t>156644Q</t>
  </si>
  <si>
    <t>MAUDUIT DAVID</t>
  </si>
  <si>
    <t>163116A</t>
  </si>
  <si>
    <t>MEDINA TOMAS</t>
  </si>
  <si>
    <t>147001J</t>
  </si>
  <si>
    <t>MEJEAN JACQUES</t>
  </si>
  <si>
    <t>130074W</t>
  </si>
  <si>
    <t>MENS THOMAS</t>
  </si>
  <si>
    <t>121499B</t>
  </si>
  <si>
    <t>MERLE JEAN FRANCOIS</t>
  </si>
  <si>
    <t>147074N</t>
  </si>
  <si>
    <t>MERLE MICHEL</t>
  </si>
  <si>
    <t>016484A</t>
  </si>
  <si>
    <t>MERMET JACQUES</t>
  </si>
  <si>
    <t>100893N</t>
  </si>
  <si>
    <t>MERMOZ THIERRY</t>
  </si>
  <si>
    <t>103610A</t>
  </si>
  <si>
    <t>MERMOZ TONY</t>
  </si>
  <si>
    <t>104740M</t>
  </si>
  <si>
    <t>MESNIER JEAN CLAUDE</t>
  </si>
  <si>
    <t>133199B</t>
  </si>
  <si>
    <t>MEUNIER MARC</t>
  </si>
  <si>
    <t>015816I</t>
  </si>
  <si>
    <t>MEUNIER PHILIPPE</t>
  </si>
  <si>
    <t>129017F</t>
  </si>
  <si>
    <t>MEVEL HERVE</t>
  </si>
  <si>
    <t>015735F</t>
  </si>
  <si>
    <t>MICHAUD LUC</t>
  </si>
  <si>
    <t>160174C</t>
  </si>
  <si>
    <t>MICHEL DENIS</t>
  </si>
  <si>
    <t>153538P</t>
  </si>
  <si>
    <t>MIDROUILLET PATRICK</t>
  </si>
  <si>
    <t>010960O</t>
  </si>
  <si>
    <t>MIKDAD ALI MOHAMMED</t>
  </si>
  <si>
    <t>016352Y</t>
  </si>
  <si>
    <t>MILLET MAURICE</t>
  </si>
  <si>
    <t>154733N</t>
  </si>
  <si>
    <t>MINACORI JULIEN</t>
  </si>
  <si>
    <t>016433B</t>
  </si>
  <si>
    <t>MINARDI ALAIN</t>
  </si>
  <si>
    <t>157326G</t>
  </si>
  <si>
    <t>MIRONNEAU ERIC</t>
  </si>
  <si>
    <t>153351L</t>
  </si>
  <si>
    <t>MIRTO EVELYNE</t>
  </si>
  <si>
    <t>156415R</t>
  </si>
  <si>
    <t>MITEAU MICHEL</t>
  </si>
  <si>
    <t>119308U</t>
  </si>
  <si>
    <t>MOINE ROBERT</t>
  </si>
  <si>
    <t>011049Z</t>
  </si>
  <si>
    <t>MOLLE ALBAN</t>
  </si>
  <si>
    <t>101029T</t>
  </si>
  <si>
    <t>MONIER BERNARD</t>
  </si>
  <si>
    <t>124587V</t>
  </si>
  <si>
    <t>MONNERET MARC</t>
  </si>
  <si>
    <t>138180Q</t>
  </si>
  <si>
    <t>MONNEYRAC KEVIN</t>
  </si>
  <si>
    <t>123794I</t>
  </si>
  <si>
    <t>MONTEL MAURICE</t>
  </si>
  <si>
    <t>016109P</t>
  </si>
  <si>
    <t>MONTMAYEUR FRANCOIS</t>
  </si>
  <si>
    <t>143894K</t>
  </si>
  <si>
    <t>MONTPELLIER BRUNO</t>
  </si>
  <si>
    <t>149875H</t>
  </si>
  <si>
    <t>MOREAUX PATRICE</t>
  </si>
  <si>
    <t>159951K</t>
  </si>
  <si>
    <t>MOREIRA ALBERTO</t>
  </si>
  <si>
    <t>159263M</t>
  </si>
  <si>
    <t>MOREIRA LEONARDO</t>
  </si>
  <si>
    <t>162200E</t>
  </si>
  <si>
    <t>MOREL FLORENT</t>
  </si>
  <si>
    <t>150953E</t>
  </si>
  <si>
    <t>MOREL SYLVAIN</t>
  </si>
  <si>
    <t>152633F</t>
  </si>
  <si>
    <t>MORET GERARD</t>
  </si>
  <si>
    <t>156145Y</t>
  </si>
  <si>
    <t>MORIN ANTHONY</t>
  </si>
  <si>
    <t>126041T</t>
  </si>
  <si>
    <t>MORLIN GUY</t>
  </si>
  <si>
    <t>135928A</t>
  </si>
  <si>
    <t>MOSSE PAUL</t>
  </si>
  <si>
    <t>119786E</t>
  </si>
  <si>
    <t>MOUGIN NICOLAS</t>
  </si>
  <si>
    <t>137576K</t>
  </si>
  <si>
    <t>MOUGIN PIERRE</t>
  </si>
  <si>
    <t>163262J</t>
  </si>
  <si>
    <t>MOULARD ANDRE</t>
  </si>
  <si>
    <t>129872C</t>
  </si>
  <si>
    <t>MOUNIER ARMAND</t>
  </si>
  <si>
    <t>016168W</t>
  </si>
  <si>
    <t>MOUTMIR HAMZA</t>
  </si>
  <si>
    <t>144945V</t>
  </si>
  <si>
    <t>MOUTON ALAIN</t>
  </si>
  <si>
    <t>157225X</t>
  </si>
  <si>
    <t>MULA ANTOINE</t>
  </si>
  <si>
    <t>153142J</t>
  </si>
  <si>
    <t>MULLER SYLVAIN</t>
  </si>
  <si>
    <t>122566C</t>
  </si>
  <si>
    <t>MUNOZ ROMAIN</t>
  </si>
  <si>
    <t>139035N</t>
  </si>
  <si>
    <t>MURANTE SYLVIO</t>
  </si>
  <si>
    <t>104678C</t>
  </si>
  <si>
    <t>MUSSET OLIVIER</t>
  </si>
  <si>
    <t>103682U</t>
  </si>
  <si>
    <t>MUZEAU PATRICK</t>
  </si>
  <si>
    <t>015851R</t>
  </si>
  <si>
    <t>NAKANO LAURENT</t>
  </si>
  <si>
    <t>119332S</t>
  </si>
  <si>
    <t>NARJOUX MICHEL</t>
  </si>
  <si>
    <t>151982Y</t>
  </si>
  <si>
    <t>NAVEL ANGELIQUE</t>
  </si>
  <si>
    <t>162464R</t>
  </si>
  <si>
    <t>NEBOIT OLIVIER</t>
  </si>
  <si>
    <t>101038C</t>
  </si>
  <si>
    <t>NGUYEN MICHEL</t>
  </si>
  <si>
    <t>138325F</t>
  </si>
  <si>
    <t>NIBAULT CLAUDE</t>
  </si>
  <si>
    <t>146544I</t>
  </si>
  <si>
    <t>NICOLAS PIERRE</t>
  </si>
  <si>
    <t>107707P</t>
  </si>
  <si>
    <t>NOEL ROLAND</t>
  </si>
  <si>
    <t>149690G</t>
  </si>
  <si>
    <t>NOUTS CLAUDE</t>
  </si>
  <si>
    <t>130071T</t>
  </si>
  <si>
    <t>ODOUARD DANIEL</t>
  </si>
  <si>
    <t>117673X</t>
  </si>
  <si>
    <t>OGIER STEPHANE</t>
  </si>
  <si>
    <t>147707B</t>
  </si>
  <si>
    <t>OLLIVIER FRANCK</t>
  </si>
  <si>
    <t>143526G</t>
  </si>
  <si>
    <t>ORENES LERMA JACKY</t>
  </si>
  <si>
    <t>155904L</t>
  </si>
  <si>
    <t>ORSAL SERGE</t>
  </si>
  <si>
    <t>154378C</t>
  </si>
  <si>
    <t>OTHMANI SAIF EDDINE</t>
  </si>
  <si>
    <t>138986Q</t>
  </si>
  <si>
    <t>OUZEAU VINCENT</t>
  </si>
  <si>
    <t>124310E</t>
  </si>
  <si>
    <t>OX KOSTA</t>
  </si>
  <si>
    <t>119127V</t>
  </si>
  <si>
    <t>OYONARTE GERARD</t>
  </si>
  <si>
    <t>162867E</t>
  </si>
  <si>
    <t>PACE MICHEL</t>
  </si>
  <si>
    <t>011051B</t>
  </si>
  <si>
    <t>PAGES BERTRAND</t>
  </si>
  <si>
    <t>153140G</t>
  </si>
  <si>
    <t>PAGNAN ALBERT</t>
  </si>
  <si>
    <t>112499X</t>
  </si>
  <si>
    <t>PALADEL NEIL</t>
  </si>
  <si>
    <t>155510H</t>
  </si>
  <si>
    <t>PALETTE FABRICE</t>
  </si>
  <si>
    <t>116718E</t>
  </si>
  <si>
    <t>PALOMBO ENZO</t>
  </si>
  <si>
    <t>015956S</t>
  </si>
  <si>
    <t>PANTEL BERNARD</t>
  </si>
  <si>
    <t>101010A</t>
  </si>
  <si>
    <t>PAPET PATRICK</t>
  </si>
  <si>
    <t>163046Z</t>
  </si>
  <si>
    <t>PAPILLON FREDERIC</t>
  </si>
  <si>
    <t>107365L</t>
  </si>
  <si>
    <t>PAPIN LAETITIA</t>
  </si>
  <si>
    <t>119744O</t>
  </si>
  <si>
    <t>PAQUIEN JEAN MICHEL</t>
  </si>
  <si>
    <t>015762G</t>
  </si>
  <si>
    <t>PARDO RAMON</t>
  </si>
  <si>
    <t>158398X</t>
  </si>
  <si>
    <t>PARMENTIER TEDDY</t>
  </si>
  <si>
    <t>152146B</t>
  </si>
  <si>
    <t>PASTOR BRUNO</t>
  </si>
  <si>
    <t>102280W</t>
  </si>
  <si>
    <t>PATTY ALAIN</t>
  </si>
  <si>
    <t>116303F</t>
  </si>
  <si>
    <t>PAUFIQUE JEAN PAUL</t>
  </si>
  <si>
    <t>155907P</t>
  </si>
  <si>
    <t>PAUVERT JEAN LOUIS</t>
  </si>
  <si>
    <t>150007B</t>
  </si>
  <si>
    <t>PEDAT CHRISTELLE</t>
  </si>
  <si>
    <t>127241X</t>
  </si>
  <si>
    <t>PEDROTTI LIONEL</t>
  </si>
  <si>
    <t>162930Y</t>
  </si>
  <si>
    <t>PENDZIALEK CHRISTIAN</t>
  </si>
  <si>
    <t>113890K</t>
  </si>
  <si>
    <t>PENNEC JEAN CLAUDE</t>
  </si>
  <si>
    <t>153046E</t>
  </si>
  <si>
    <t>PERBET ELIOT</t>
  </si>
  <si>
    <t>160163Q</t>
  </si>
  <si>
    <t>PERES CLAUDE</t>
  </si>
  <si>
    <t>015936Y</t>
  </si>
  <si>
    <t>PEREZ RAYMOND</t>
  </si>
  <si>
    <t>124581P</t>
  </si>
  <si>
    <t>PERICAUD ROLAND</t>
  </si>
  <si>
    <t>157347E</t>
  </si>
  <si>
    <t>PERILLAT WEIBERG PATRICIA</t>
  </si>
  <si>
    <t>148472H</t>
  </si>
  <si>
    <t>PERILLAT YVES</t>
  </si>
  <si>
    <t>139580M</t>
  </si>
  <si>
    <t>PERRET LOUISE</t>
  </si>
  <si>
    <t>162802J</t>
  </si>
  <si>
    <t>PERRET OLIVIER</t>
  </si>
  <si>
    <t>145636K</t>
  </si>
  <si>
    <t>PERRET RICHARD</t>
  </si>
  <si>
    <t>145631F</t>
  </si>
  <si>
    <t>PERRIER GERARD</t>
  </si>
  <si>
    <t>152573Q</t>
  </si>
  <si>
    <t>PERROUX DENIS</t>
  </si>
  <si>
    <t>016459B</t>
  </si>
  <si>
    <t>PERUS ERIC ALAIN</t>
  </si>
  <si>
    <t>163132S</t>
  </si>
  <si>
    <t>PESSIA FULVIO</t>
  </si>
  <si>
    <t>145116K</t>
  </si>
  <si>
    <t>PETIT CHRISTOPHE</t>
  </si>
  <si>
    <t>158165T</t>
  </si>
  <si>
    <t>PETIT RENE</t>
  </si>
  <si>
    <t>016075H</t>
  </si>
  <si>
    <t>PEYRARD GUILLAUME</t>
  </si>
  <si>
    <t>160249J</t>
  </si>
  <si>
    <t>PEYREAUD DENIS</t>
  </si>
  <si>
    <t>163264L</t>
  </si>
  <si>
    <t>PEYRET MARCEL</t>
  </si>
  <si>
    <t>145225P</t>
  </si>
  <si>
    <t>PFIRSCH MARTINE</t>
  </si>
  <si>
    <t>160979C</t>
  </si>
  <si>
    <t>PHILIBERT GEORGES</t>
  </si>
  <si>
    <t>138176M</t>
  </si>
  <si>
    <t>PHILIPPON FRANCOIS</t>
  </si>
  <si>
    <t>146311J</t>
  </si>
  <si>
    <t>PHONGSY PHOXAY</t>
  </si>
  <si>
    <t>153152V</t>
  </si>
  <si>
    <t>PICANDET RENE</t>
  </si>
  <si>
    <t>010991T</t>
  </si>
  <si>
    <t>PICKETT THOMAS</t>
  </si>
  <si>
    <t>127269Z</t>
  </si>
  <si>
    <t>PILLOT VINCENT</t>
  </si>
  <si>
    <t>145348I</t>
  </si>
  <si>
    <t>PINATEL FRANCOIS</t>
  </si>
  <si>
    <t>163102K</t>
  </si>
  <si>
    <t>PINET FRANCOIS</t>
  </si>
  <si>
    <t>112468S</t>
  </si>
  <si>
    <t>PLANCHET MARCEL</t>
  </si>
  <si>
    <t>016019D</t>
  </si>
  <si>
    <t>PLAT DIDIER</t>
  </si>
  <si>
    <t>163536G</t>
  </si>
  <si>
    <t>PLAT PIERRICK</t>
  </si>
  <si>
    <t>159584L</t>
  </si>
  <si>
    <t>PLUVINAGE JEAN CLAUDE</t>
  </si>
  <si>
    <t>015895J</t>
  </si>
  <si>
    <t>POCHON JACQUES</t>
  </si>
  <si>
    <t>145374I</t>
  </si>
  <si>
    <t>POCINHO MARIO</t>
  </si>
  <si>
    <t>106254S</t>
  </si>
  <si>
    <t>PODESZWA GHISLAIN</t>
  </si>
  <si>
    <t>141348M</t>
  </si>
  <si>
    <t>POGGI GERARD</t>
  </si>
  <si>
    <t>140818C</t>
  </si>
  <si>
    <t>POIROT THOMAS</t>
  </si>
  <si>
    <t>153780C</t>
  </si>
  <si>
    <t>POIX JEAN LUDOVIC</t>
  </si>
  <si>
    <t>100936E</t>
  </si>
  <si>
    <t>POMMIER LUDOVIC</t>
  </si>
  <si>
    <t>154624V</t>
  </si>
  <si>
    <t>PONCET FRANCIS</t>
  </si>
  <si>
    <t>015119N</t>
  </si>
  <si>
    <t>PONCET ROBERT</t>
  </si>
  <si>
    <t>162964K</t>
  </si>
  <si>
    <t>PONTONNIER ANNIE</t>
  </si>
  <si>
    <t>161322A</t>
  </si>
  <si>
    <t>PONTONNIER REMY</t>
  </si>
  <si>
    <t>143194M</t>
  </si>
  <si>
    <t>PONTRUCHER PIERRE RICHARD</t>
  </si>
  <si>
    <t>011061L</t>
  </si>
  <si>
    <t>PORTES BERNARD</t>
  </si>
  <si>
    <t>146437F</t>
  </si>
  <si>
    <t>PORTUGUES RICHARD</t>
  </si>
  <si>
    <t>132949L</t>
  </si>
  <si>
    <t>POTIQUET SEBASTIEN</t>
  </si>
  <si>
    <t>131278E</t>
  </si>
  <si>
    <t>POULALIER PAUL</t>
  </si>
  <si>
    <t>117801V</t>
  </si>
  <si>
    <t>POULY ANTOINE</t>
  </si>
  <si>
    <t>146252C</t>
  </si>
  <si>
    <t>POUPON MICHEL</t>
  </si>
  <si>
    <t>112505D</t>
  </si>
  <si>
    <t>POUZET ERIC</t>
  </si>
  <si>
    <t>146189R</t>
  </si>
  <si>
    <t>POZZANI CEDRIC</t>
  </si>
  <si>
    <t>130058G</t>
  </si>
  <si>
    <t>PRAL LAURENT</t>
  </si>
  <si>
    <t>101033X</t>
  </si>
  <si>
    <t>PRETAT MICHEL</t>
  </si>
  <si>
    <t>121521X</t>
  </si>
  <si>
    <t>PREVIATI GUY</t>
  </si>
  <si>
    <t>145115J</t>
  </si>
  <si>
    <t>PREVOST PATRICK</t>
  </si>
  <si>
    <t>163244P</t>
  </si>
  <si>
    <t>PREYNAT MAURICE</t>
  </si>
  <si>
    <t>016498O</t>
  </si>
  <si>
    <t>PREZ OLIVIER</t>
  </si>
  <si>
    <t>161423K</t>
  </si>
  <si>
    <t>PRUVOST JEAN LOUIS</t>
  </si>
  <si>
    <t>015944G</t>
  </si>
  <si>
    <t>QUENOT PATRICK</t>
  </si>
  <si>
    <t>154625W</t>
  </si>
  <si>
    <t>RACHON CHRISTIAN</t>
  </si>
  <si>
    <t>153571A</t>
  </si>
  <si>
    <t>RAMBEAU PHILIPPE</t>
  </si>
  <si>
    <t>163269R</t>
  </si>
  <si>
    <t>RAMOND VANESSA</t>
  </si>
  <si>
    <t>159822V</t>
  </si>
  <si>
    <t>RANCHON BERNARD</t>
  </si>
  <si>
    <t>140565J</t>
  </si>
  <si>
    <t>RANCHON JEAN FRANCOIS</t>
  </si>
  <si>
    <t>140564I</t>
  </si>
  <si>
    <t>RASCLE PIERRE</t>
  </si>
  <si>
    <t>130075X</t>
  </si>
  <si>
    <t>RAY VINCENT</t>
  </si>
  <si>
    <t>150948Z</t>
  </si>
  <si>
    <t>RAYMOND DENIS</t>
  </si>
  <si>
    <t>130103Z</t>
  </si>
  <si>
    <t>RAYMOND SERGE</t>
  </si>
  <si>
    <t>129888S</t>
  </si>
  <si>
    <t>REBBOH LOUIS</t>
  </si>
  <si>
    <t>149786L</t>
  </si>
  <si>
    <t>REDON VALERIE</t>
  </si>
  <si>
    <t>152167Z</t>
  </si>
  <si>
    <t>REFASSI ABDELGHANI</t>
  </si>
  <si>
    <t>153783F</t>
  </si>
  <si>
    <t>REIS COELHO FERNANDO</t>
  </si>
  <si>
    <t>107514E</t>
  </si>
  <si>
    <t>REMISE PIERRE</t>
  </si>
  <si>
    <t>100917L</t>
  </si>
  <si>
    <t>RENAUT DIDIER</t>
  </si>
  <si>
    <t>132958U</t>
  </si>
  <si>
    <t>RENNESSON RICHARD</t>
  </si>
  <si>
    <t>129062Y</t>
  </si>
  <si>
    <t>REVERCHON BERNARD</t>
  </si>
  <si>
    <t>158193Z</t>
  </si>
  <si>
    <t>REYMOND PIERRE</t>
  </si>
  <si>
    <t>145618S</t>
  </si>
  <si>
    <t>RIBES MAURICE</t>
  </si>
  <si>
    <t>016475R</t>
  </si>
  <si>
    <t>RICHET MORGAN</t>
  </si>
  <si>
    <t>159121H</t>
  </si>
  <si>
    <t>RICHIER ROGER</t>
  </si>
  <si>
    <t>155134Z</t>
  </si>
  <si>
    <t>RIGAL YOHAN</t>
  </si>
  <si>
    <t>162959E</t>
  </si>
  <si>
    <t>RIGAUD KEVIN</t>
  </si>
  <si>
    <t>144942S</t>
  </si>
  <si>
    <t>RIMLINGER MARC</t>
  </si>
  <si>
    <t>107702K</t>
  </si>
  <si>
    <t>RIONDEL RENE</t>
  </si>
  <si>
    <t>015879T</t>
  </si>
  <si>
    <t>RIVOLIER EMILE</t>
  </si>
  <si>
    <t>156431J</t>
  </si>
  <si>
    <t>ROBERT DENIS</t>
  </si>
  <si>
    <t>124571F</t>
  </si>
  <si>
    <t>ROBERT HENRY</t>
  </si>
  <si>
    <t>163038Q</t>
  </si>
  <si>
    <t>ROBERTON PIERRE</t>
  </si>
  <si>
    <t>016202E</t>
  </si>
  <si>
    <t>ROBEZ FLORENT</t>
  </si>
  <si>
    <t>140694I</t>
  </si>
  <si>
    <t>ROCHE GUY</t>
  </si>
  <si>
    <t>107357D</t>
  </si>
  <si>
    <t>RODDIER PATRICK</t>
  </si>
  <si>
    <t>121509L</t>
  </si>
  <si>
    <t>RODRIGUEZ STEPHANIE</t>
  </si>
  <si>
    <t>122802E</t>
  </si>
  <si>
    <t>ROESCH PHILIPPE</t>
  </si>
  <si>
    <t>011005H</t>
  </si>
  <si>
    <t>ROFFAT PASCAL</t>
  </si>
  <si>
    <t>163163B</t>
  </si>
  <si>
    <t>ROLHION DANIEL</t>
  </si>
  <si>
    <t>119753X</t>
  </si>
  <si>
    <t>ROPARS PATRICK</t>
  </si>
  <si>
    <t>127378E</t>
  </si>
  <si>
    <t>ROQUES ALAIN</t>
  </si>
  <si>
    <t>132526E</t>
  </si>
  <si>
    <t>ROSENBERGER MAIA</t>
  </si>
  <si>
    <t>160186Q</t>
  </si>
  <si>
    <t>ROUGET DANIEL</t>
  </si>
  <si>
    <t>160698X</t>
  </si>
  <si>
    <t>ROURE CEDRIC</t>
  </si>
  <si>
    <t>151374M</t>
  </si>
  <si>
    <t>ROUSSEL CHRISTOPHE</t>
  </si>
  <si>
    <t>011085J</t>
  </si>
  <si>
    <t>142699L</t>
  </si>
  <si>
    <t>ROUSSELOT JEAN MARC</t>
  </si>
  <si>
    <t>155685Y</t>
  </si>
  <si>
    <t>ROUX ISABELLE</t>
  </si>
  <si>
    <t>161723L</t>
  </si>
  <si>
    <t>ROUX JULIEN</t>
  </si>
  <si>
    <t>100942K</t>
  </si>
  <si>
    <t>ROZIER MYRIAM</t>
  </si>
  <si>
    <t>156252P</t>
  </si>
  <si>
    <t>RUFFET FREDERIC</t>
  </si>
  <si>
    <t>157789K</t>
  </si>
  <si>
    <t>RUZ SEBASTIEN</t>
  </si>
  <si>
    <t>114964S</t>
  </si>
  <si>
    <t>SABOT MICHAEL</t>
  </si>
  <si>
    <t>016301Z</t>
  </si>
  <si>
    <t>SABY FREDERIC</t>
  </si>
  <si>
    <t>119751V</t>
  </si>
  <si>
    <t>SACHOT CYRIL</t>
  </si>
  <si>
    <t>121104W</t>
  </si>
  <si>
    <t>SAGNES JOSE</t>
  </si>
  <si>
    <t>159349F</t>
  </si>
  <si>
    <t>SAILLANT PHILIPPE</t>
  </si>
  <si>
    <t>015832Y</t>
  </si>
  <si>
    <t>SAMBEAT JEAN CLAUDE</t>
  </si>
  <si>
    <t>122795X</t>
  </si>
  <si>
    <t>SARIAN PIERRE</t>
  </si>
  <si>
    <t>143028C</t>
  </si>
  <si>
    <t>SAULNIER MATHIEU</t>
  </si>
  <si>
    <t>135591B</t>
  </si>
  <si>
    <t>SAUZON MARC</t>
  </si>
  <si>
    <t>153597D</t>
  </si>
  <si>
    <t>SAVOLDELLI RENE</t>
  </si>
  <si>
    <t>015357R</t>
  </si>
  <si>
    <t>SAVONET VALERIE</t>
  </si>
  <si>
    <t>127551V</t>
  </si>
  <si>
    <t>SCANDELLA CEDRIC</t>
  </si>
  <si>
    <t>153316Y</t>
  </si>
  <si>
    <t>SCHAFFRAN CLAUDE</t>
  </si>
  <si>
    <t>130083F</t>
  </si>
  <si>
    <t>SCHAFFRAN SEBASTIEN</t>
  </si>
  <si>
    <t>154058E</t>
  </si>
  <si>
    <t>SCHMIT ALEXANDRE</t>
  </si>
  <si>
    <t>139212I</t>
  </si>
  <si>
    <t>SCHOCK ALAIN</t>
  </si>
  <si>
    <t>163317T</t>
  </si>
  <si>
    <t>SCHREIBER ROBERT</t>
  </si>
  <si>
    <t>121543T</t>
  </si>
  <si>
    <t>SCILY GERARD</t>
  </si>
  <si>
    <t>143525F</t>
  </si>
  <si>
    <t>SEAN YOU SENG</t>
  </si>
  <si>
    <t>110146K</t>
  </si>
  <si>
    <t>SENES A MARIO</t>
  </si>
  <si>
    <t>145232W</t>
  </si>
  <si>
    <t>SIBELLIN GERARD</t>
  </si>
  <si>
    <t>156280V</t>
  </si>
  <si>
    <t>SIERRA JUAN</t>
  </si>
  <si>
    <t>155850C</t>
  </si>
  <si>
    <t>SILLANS PATRICK</t>
  </si>
  <si>
    <t>149995N</t>
  </si>
  <si>
    <t>SILVESTRE JEAN PAUL</t>
  </si>
  <si>
    <t>163544Q</t>
  </si>
  <si>
    <t>SIMON ROBERT</t>
  </si>
  <si>
    <t>101011B</t>
  </si>
  <si>
    <t>SINIGAGLIA JEAN PAUL</t>
  </si>
  <si>
    <t>147486L</t>
  </si>
  <si>
    <t>SIVADE GERARD</t>
  </si>
  <si>
    <t>011120S</t>
  </si>
  <si>
    <t>SOCKEEL AURORE</t>
  </si>
  <si>
    <t>157214K</t>
  </si>
  <si>
    <t>SOCKEEL MARIE PIERRE</t>
  </si>
  <si>
    <t>159065X</t>
  </si>
  <si>
    <t>SOCKEEL YANNICK</t>
  </si>
  <si>
    <t>159064W</t>
  </si>
  <si>
    <t>SOEHNLEN BRUNO</t>
  </si>
  <si>
    <t>142707T</t>
  </si>
  <si>
    <t>SOLA ALBERT</t>
  </si>
  <si>
    <t>015966C</t>
  </si>
  <si>
    <t>SOMAVILLA CLAUDE</t>
  </si>
  <si>
    <t>010980I</t>
  </si>
  <si>
    <t>SOMVEILLE DOMINIQUE</t>
  </si>
  <si>
    <t>162609Z</t>
  </si>
  <si>
    <t>SOPIC NICOLAS</t>
  </si>
  <si>
    <t>128998M</t>
  </si>
  <si>
    <t>SORU IGNACIO</t>
  </si>
  <si>
    <t>153543V</t>
  </si>
  <si>
    <t>SOULIER DANIEL</t>
  </si>
  <si>
    <t>138317X</t>
  </si>
  <si>
    <t>SOURBE HENRI</t>
  </si>
  <si>
    <t>016058Q</t>
  </si>
  <si>
    <t>SPANGENBERG ALAIN</t>
  </si>
  <si>
    <t>153073J</t>
  </si>
  <si>
    <t>SUARD FRANCOISE</t>
  </si>
  <si>
    <t>158168X</t>
  </si>
  <si>
    <t>SUCHAUT ANTOINE</t>
  </si>
  <si>
    <t>136039H</t>
  </si>
  <si>
    <t>SUCHAUT THIERRY</t>
  </si>
  <si>
    <t>138185V</t>
  </si>
  <si>
    <t>SUDARA BRUNO</t>
  </si>
  <si>
    <t>156581X</t>
  </si>
  <si>
    <t>SURY GABRIEL</t>
  </si>
  <si>
    <t>153122M</t>
  </si>
  <si>
    <t>TACHOIRE ADRIEN</t>
  </si>
  <si>
    <t>126321N</t>
  </si>
  <si>
    <t>TACHOIRE THIERRY</t>
  </si>
  <si>
    <t>126326S</t>
  </si>
  <si>
    <t>TAILLARDAT MICHEL</t>
  </si>
  <si>
    <t>153322E</t>
  </si>
  <si>
    <t>TALLON JEAN CLAUDE</t>
  </si>
  <si>
    <t>157200V</t>
  </si>
  <si>
    <t>TARTARIN MICHEL</t>
  </si>
  <si>
    <t>152852T</t>
  </si>
  <si>
    <t>TASCA ANDRE</t>
  </si>
  <si>
    <t>101079R</t>
  </si>
  <si>
    <t>TASSET JEROME</t>
  </si>
  <si>
    <t>156368Q</t>
  </si>
  <si>
    <t>TATIER ERIC</t>
  </si>
  <si>
    <t>015854U</t>
  </si>
  <si>
    <t>TAVERNA DANIEL</t>
  </si>
  <si>
    <t>117797R</t>
  </si>
  <si>
    <t>TEBBANI AZIZ</t>
  </si>
  <si>
    <t>128999N</t>
  </si>
  <si>
    <t>TERNOY PASCAL</t>
  </si>
  <si>
    <t>159649G</t>
  </si>
  <si>
    <t>TERRADE MARC</t>
  </si>
  <si>
    <t>100899T</t>
  </si>
  <si>
    <t>TESSIER AURELIEN</t>
  </si>
  <si>
    <t>140833R</t>
  </si>
  <si>
    <t>TESTUD FABIAN</t>
  </si>
  <si>
    <t>160782N</t>
  </si>
  <si>
    <t>TEYSSIER SERGE</t>
  </si>
  <si>
    <t>132938A</t>
  </si>
  <si>
    <t>THANH TRAN</t>
  </si>
  <si>
    <t>159858J</t>
  </si>
  <si>
    <t>THIERION DIDIER</t>
  </si>
  <si>
    <t>154976C</t>
  </si>
  <si>
    <t>THINON JEROME</t>
  </si>
  <si>
    <t>146111R</t>
  </si>
  <si>
    <t>THIOT PHILIPPE</t>
  </si>
  <si>
    <t>157148N</t>
  </si>
  <si>
    <t>THIVOLLE CECILE</t>
  </si>
  <si>
    <t>162873L</t>
  </si>
  <si>
    <t>THIVOLLE JEAN LOUIS</t>
  </si>
  <si>
    <t>162874M</t>
  </si>
  <si>
    <t>TISSOT ROGER</t>
  </si>
  <si>
    <t>127380G</t>
  </si>
  <si>
    <t>TOURAINE PATRICE</t>
  </si>
  <si>
    <t>162870H</t>
  </si>
  <si>
    <t>TOURNU GERARD</t>
  </si>
  <si>
    <t>153958W</t>
  </si>
  <si>
    <t>TRABICHET CHRISTOPHE</t>
  </si>
  <si>
    <t>152028Y</t>
  </si>
  <si>
    <t>TRIPLET FREDERIC</t>
  </si>
  <si>
    <t>162070N</t>
  </si>
  <si>
    <t>TROQUET BERNARD</t>
  </si>
  <si>
    <t>137228A</t>
  </si>
  <si>
    <t>TROTEMANN PIERRE</t>
  </si>
  <si>
    <t>158002R</t>
  </si>
  <si>
    <t>TRUANT SEBASTIEN</t>
  </si>
  <si>
    <t>152601W</t>
  </si>
  <si>
    <t>TSAN SAP NHI</t>
  </si>
  <si>
    <t>101056U</t>
  </si>
  <si>
    <t>TURCAN FREDERIC</t>
  </si>
  <si>
    <t>107037V</t>
  </si>
  <si>
    <t>TURPIN MARC</t>
  </si>
  <si>
    <t>124277X</t>
  </si>
  <si>
    <t>TUZZOLINO CLAUDE</t>
  </si>
  <si>
    <t>016355B</t>
  </si>
  <si>
    <t>URAY JIMMY</t>
  </si>
  <si>
    <t>138326G</t>
  </si>
  <si>
    <t>URICA GERARD</t>
  </si>
  <si>
    <t>136036E</t>
  </si>
  <si>
    <t>VACHER JEAN CLAUDE</t>
  </si>
  <si>
    <t>160749C</t>
  </si>
  <si>
    <t>VACHERAND JEAN PIERRE</t>
  </si>
  <si>
    <t>158166V</t>
  </si>
  <si>
    <t>VACOSSIN NICOLAS</t>
  </si>
  <si>
    <t>143251R</t>
  </si>
  <si>
    <t>VACUS KEVIN</t>
  </si>
  <si>
    <t>149397N</t>
  </si>
  <si>
    <t>VADILLO CHRISTELLE</t>
  </si>
  <si>
    <t>137570E</t>
  </si>
  <si>
    <t>VADILLO LAURENT</t>
  </si>
  <si>
    <t>137569D</t>
  </si>
  <si>
    <t>VALENTIN JEAN MARC</t>
  </si>
  <si>
    <t>145516U</t>
  </si>
  <si>
    <t>VALLAT DANIEL</t>
  </si>
  <si>
    <t>016053L</t>
  </si>
  <si>
    <t>VALLET STEPHANE</t>
  </si>
  <si>
    <t>151475X</t>
  </si>
  <si>
    <t>VALLIN GERARD</t>
  </si>
  <si>
    <t>149954T</t>
  </si>
  <si>
    <t>VALLOT PATRICE</t>
  </si>
  <si>
    <t>156333C</t>
  </si>
  <si>
    <t>VALLOT ROMAIN</t>
  </si>
  <si>
    <t>156334D</t>
  </si>
  <si>
    <t>VAN DER HEYDEN JOHN</t>
  </si>
  <si>
    <t>162871J</t>
  </si>
  <si>
    <t>VAPILLON DANIEL</t>
  </si>
  <si>
    <t>152287E</t>
  </si>
  <si>
    <t>VARIGNIER JACQUES</t>
  </si>
  <si>
    <t>149128W</t>
  </si>
  <si>
    <t>VARLOT HENRI</t>
  </si>
  <si>
    <t>015737H</t>
  </si>
  <si>
    <t>VAUDAY PATRICK</t>
  </si>
  <si>
    <t>022457T</t>
  </si>
  <si>
    <t>VAUTEY JOACHIM</t>
  </si>
  <si>
    <t>161663W</t>
  </si>
  <si>
    <t>VEILLON CORINNE</t>
  </si>
  <si>
    <t>153999Q</t>
  </si>
  <si>
    <t>VENDITTELLI FABIO</t>
  </si>
  <si>
    <t>100863J</t>
  </si>
  <si>
    <t>VENET TANGUY</t>
  </si>
  <si>
    <t>163772N</t>
  </si>
  <si>
    <t>VERDIER JACQUES</t>
  </si>
  <si>
    <t>109048E</t>
  </si>
  <si>
    <t>VERDIER NICOLAS</t>
  </si>
  <si>
    <t>144938O</t>
  </si>
  <si>
    <t>VERDY MICHEL</t>
  </si>
  <si>
    <t>129899D</t>
  </si>
  <si>
    <t>VERNEDAL LIONEL</t>
  </si>
  <si>
    <t>100019X</t>
  </si>
  <si>
    <t>VERNET DANIEL</t>
  </si>
  <si>
    <t>015919H</t>
  </si>
  <si>
    <t>VERON PATRICK</t>
  </si>
  <si>
    <t>151151V</t>
  </si>
  <si>
    <t>VERPILLIER ROBERT</t>
  </si>
  <si>
    <t>139036O</t>
  </si>
  <si>
    <t>VERSCHOORIS BRUNO</t>
  </si>
  <si>
    <t>016153H</t>
  </si>
  <si>
    <t>VERYSER CLAUDE</t>
  </si>
  <si>
    <t>122481V</t>
  </si>
  <si>
    <t>VEYRON MYLENE</t>
  </si>
  <si>
    <t>163773P</t>
  </si>
  <si>
    <t>VEYRON THOMAS</t>
  </si>
  <si>
    <t>163774Q</t>
  </si>
  <si>
    <t>VIDAL DANIEL</t>
  </si>
  <si>
    <t>133591D</t>
  </si>
  <si>
    <t>VIDON GERARD</t>
  </si>
  <si>
    <t>015824Q</t>
  </si>
  <si>
    <t>VIGLIANO GERARD</t>
  </si>
  <si>
    <t>141017T</t>
  </si>
  <si>
    <t>VIGUIER FRANCK</t>
  </si>
  <si>
    <t>137422M</t>
  </si>
  <si>
    <t>VILA VERDE EZEQUIEL</t>
  </si>
  <si>
    <t>157080P</t>
  </si>
  <si>
    <t>VILETTE LAURENT</t>
  </si>
  <si>
    <t>160111J</t>
  </si>
  <si>
    <t>VILLECHENOUX JEAN PHILIPPE</t>
  </si>
  <si>
    <t>117633J</t>
  </si>
  <si>
    <t>VILLENEUVE PATRICK</t>
  </si>
  <si>
    <t>141470E</t>
  </si>
  <si>
    <t>VIMAL ALAIN</t>
  </si>
  <si>
    <t>162918K</t>
  </si>
  <si>
    <t>VINAY MICHEL</t>
  </si>
  <si>
    <t>112529B</t>
  </si>
  <si>
    <t>VINCENT CHRISTIAN</t>
  </si>
  <si>
    <t>134038I</t>
  </si>
  <si>
    <t>VINCENT LAURENT</t>
  </si>
  <si>
    <t>114033X</t>
  </si>
  <si>
    <t>VINCENT PASCAL</t>
  </si>
  <si>
    <t>145233X</t>
  </si>
  <si>
    <t>VINCENT RENE</t>
  </si>
  <si>
    <t>016150E</t>
  </si>
  <si>
    <t>VINOT FRANCOIS</t>
  </si>
  <si>
    <t>151045E</t>
  </si>
  <si>
    <t>VIOSSAT DAVID</t>
  </si>
  <si>
    <t>101045J</t>
  </si>
  <si>
    <t>VIOT MICHEL</t>
  </si>
  <si>
    <t>119773R</t>
  </si>
  <si>
    <t>VIRGA JOEL</t>
  </si>
  <si>
    <t>123367X</t>
  </si>
  <si>
    <t>VIRICEL BERNARD</t>
  </si>
  <si>
    <t>162965L</t>
  </si>
  <si>
    <t>VIRICEL BRUNO</t>
  </si>
  <si>
    <t>150312H</t>
  </si>
  <si>
    <t>VIRTZ MARC</t>
  </si>
  <si>
    <t>159885N</t>
  </si>
  <si>
    <t>VOVELLE LOUIS</t>
  </si>
  <si>
    <t>142217X</t>
  </si>
  <si>
    <t>VRAUX JACQUES</t>
  </si>
  <si>
    <t>133657R</t>
  </si>
  <si>
    <t>VUARCHEX MICHEL</t>
  </si>
  <si>
    <t>160256R</t>
  </si>
  <si>
    <t>WEILL GILBERT</t>
  </si>
  <si>
    <t>126051D</t>
  </si>
  <si>
    <t>WILLIAMS ARIANE</t>
  </si>
  <si>
    <t>155590V</t>
  </si>
  <si>
    <t>WOIGNIER ALBERT</t>
  </si>
  <si>
    <t>148310G</t>
  </si>
  <si>
    <t>ZAPOTOCKY JEAN</t>
  </si>
  <si>
    <t>122472M</t>
  </si>
  <si>
    <t>ZITO GAETAN</t>
  </si>
  <si>
    <t>128168O</t>
  </si>
  <si>
    <t>BERNARD MAZZURCO MICHEL</t>
  </si>
  <si>
    <t>164764R</t>
  </si>
  <si>
    <t>164749A</t>
  </si>
  <si>
    <t>CLAUDON PIERRE YVES</t>
  </si>
  <si>
    <t>NC</t>
  </si>
  <si>
    <t>Comité Sportif</t>
  </si>
  <si>
    <t>Isére Sud/Drôme</t>
  </si>
  <si>
    <t>2017 / 2018</t>
  </si>
  <si>
    <t>Eight's Pool Game</t>
  </si>
  <si>
    <t>R1</t>
  </si>
  <si>
    <t>NYONS</t>
  </si>
  <si>
    <t>CATEGORIE</t>
  </si>
  <si>
    <t>MIXTE</t>
  </si>
  <si>
    <t>Ligue</t>
  </si>
  <si>
    <t>Cantal/Haute-Loire</t>
  </si>
  <si>
    <t>Isére Nord/Rhône</t>
  </si>
  <si>
    <t>Savoie/Haute-Savoie/Ain Est</t>
  </si>
  <si>
    <t>Ain Ouest</t>
  </si>
  <si>
    <t>Allier/Loire/Puy-de-Dôme</t>
  </si>
  <si>
    <t>U14</t>
  </si>
  <si>
    <t>U18</t>
  </si>
  <si>
    <t>U23</t>
  </si>
  <si>
    <t>FEMININ</t>
  </si>
  <si>
    <t>VETERAN</t>
  </si>
  <si>
    <t>2016 / 2017</t>
  </si>
  <si>
    <t>2018 / 2019</t>
  </si>
  <si>
    <t>2019 / 2020</t>
  </si>
  <si>
    <t>2020 / 2021</t>
  </si>
  <si>
    <t>COUDARD MICKAEL</t>
  </si>
  <si>
    <t>107402W</t>
  </si>
  <si>
    <t>Blanc 1</t>
  </si>
  <si>
    <t>Blanc 2</t>
  </si>
</sst>
</file>

<file path=xl/styles.xml><?xml version="1.0" encoding="utf-8"?>
<styleSheet xmlns="http://schemas.openxmlformats.org/spreadsheetml/2006/main">
  <numFmts count="1">
    <numFmt numFmtId="164" formatCode=";;;"/>
  </numFmts>
  <fonts count="27">
    <font>
      <sz val="10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8"/>
      <name val="Comic Sans MS"/>
      <family val="4"/>
    </font>
    <font>
      <sz val="10"/>
      <color indexed="8"/>
      <name val="Comic Sans MS"/>
      <family val="4"/>
    </font>
    <font>
      <b/>
      <sz val="16"/>
      <color indexed="9"/>
      <name val="Comic Sans MS"/>
      <family val="4"/>
    </font>
    <font>
      <sz val="8"/>
      <color indexed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b/>
      <sz val="16"/>
      <name val="Comic Sans MS"/>
      <family val="4"/>
    </font>
    <font>
      <b/>
      <sz val="14"/>
      <name val="Comic Sans MS"/>
      <family val="4"/>
    </font>
    <font>
      <sz val="24"/>
      <name val="Comic Sans MS"/>
      <family val="4"/>
    </font>
    <font>
      <b/>
      <sz val="20"/>
      <name val="Comic Sans MS"/>
      <family val="4"/>
    </font>
    <font>
      <b/>
      <sz val="14"/>
      <color indexed="12"/>
      <name val="Comic Sans MS"/>
      <family val="4"/>
    </font>
    <font>
      <b/>
      <u/>
      <sz val="14"/>
      <color indexed="12"/>
      <name val="Comic Sans MS"/>
      <family val="4"/>
    </font>
    <font>
      <b/>
      <sz val="18"/>
      <name val="Comic Sans MS"/>
      <family val="4"/>
    </font>
    <font>
      <b/>
      <u/>
      <sz val="14"/>
      <color indexed="53"/>
      <name val="Comic Sans MS"/>
      <family val="4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3A3A3A"/>
      <name val="Arial"/>
      <family val="2"/>
    </font>
    <font>
      <sz val="10"/>
      <color rgb="FF444444"/>
      <name val="Comic Sans MS"/>
      <family val="4"/>
    </font>
    <font>
      <sz val="9"/>
      <color rgb="FF444444"/>
      <name val="Trebuchet MS"/>
      <family val="2"/>
    </font>
  </fonts>
  <fills count="1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2" fillId="5" borderId="1" xfId="0" applyFont="1" applyFill="1" applyBorder="1" applyAlignment="1" applyProtection="1">
      <alignment horizontal="center"/>
    </xf>
    <xf numFmtId="0" fontId="0" fillId="6" borderId="5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7" borderId="0" xfId="0" applyFont="1" applyFill="1" applyAlignment="1" applyProtection="1">
      <alignment horizontal="right"/>
    </xf>
    <xf numFmtId="0" fontId="1" fillId="8" borderId="8" xfId="0" applyFont="1" applyFill="1" applyBorder="1" applyAlignment="1" applyProtection="1">
      <alignment horizontal="center" vertical="center"/>
    </xf>
    <xf numFmtId="0" fontId="1" fillId="9" borderId="8" xfId="0" applyFont="1" applyFill="1" applyBorder="1" applyAlignment="1" applyProtection="1">
      <alignment horizontal="center" vertical="center"/>
    </xf>
    <xf numFmtId="0" fontId="13" fillId="10" borderId="6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>
      <alignment vertical="center"/>
    </xf>
    <xf numFmtId="0" fontId="1" fillId="11" borderId="8" xfId="0" applyFont="1" applyFill="1" applyBorder="1" applyAlignment="1" applyProtection="1">
      <alignment horizontal="center" vertical="center" wrapText="1"/>
    </xf>
    <xf numFmtId="0" fontId="3" fillId="7" borderId="0" xfId="0" applyFont="1" applyFill="1"/>
    <xf numFmtId="0" fontId="2" fillId="7" borderId="0" xfId="0" applyFont="1" applyFill="1"/>
    <xf numFmtId="0" fontId="4" fillId="10" borderId="6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8" fillId="0" borderId="6" xfId="0" quotePrefix="1" applyFont="1" applyFill="1" applyBorder="1" applyAlignment="1" applyProtection="1">
      <alignment horizontal="center" vertical="center"/>
      <protection hidden="1"/>
    </xf>
    <xf numFmtId="0" fontId="0" fillId="12" borderId="5" xfId="0" applyFill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center"/>
      <protection hidden="1"/>
    </xf>
    <xf numFmtId="0" fontId="2" fillId="13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5" fillId="8" borderId="21" xfId="0" applyFont="1" applyFill="1" applyBorder="1" applyAlignment="1" applyProtection="1">
      <alignment horizontal="center" vertical="center"/>
      <protection hidden="1"/>
    </xf>
    <xf numFmtId="0" fontId="5" fillId="8" borderId="0" xfId="0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Border="1" applyAlignment="1" applyProtection="1">
      <alignment horizontal="center" vertical="center"/>
      <protection hidden="1"/>
    </xf>
    <xf numFmtId="0" fontId="5" fillId="8" borderId="22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 hidden="1"/>
    </xf>
    <xf numFmtId="164" fontId="5" fillId="0" borderId="2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10" borderId="1" xfId="0" applyFont="1" applyFill="1" applyBorder="1" applyAlignment="1" applyProtection="1">
      <alignment horizontal="center" vertical="center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10" fillId="7" borderId="1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5" fillId="4" borderId="25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4" borderId="26" xfId="0" applyFont="1" applyFill="1" applyBorder="1" applyAlignment="1" applyProtection="1">
      <alignment horizontal="left"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0" fontId="9" fillId="0" borderId="19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9" fillId="0" borderId="18" xfId="0" applyNumberFormat="1" applyFont="1" applyBorder="1" applyAlignment="1" applyProtection="1">
      <alignment horizontal="center" vertical="center"/>
      <protection hidden="1"/>
    </xf>
    <xf numFmtId="0" fontId="5" fillId="0" borderId="6" xfId="0" quotePrefix="1" applyFont="1" applyBorder="1" applyAlignment="1" applyProtection="1">
      <alignment horizontal="center" vertical="center"/>
      <protection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5" fillId="8" borderId="28" xfId="0" applyFont="1" applyFill="1" applyBorder="1" applyAlignment="1" applyProtection="1">
      <alignment horizontal="center" vertical="center"/>
      <protection hidden="1"/>
    </xf>
    <xf numFmtId="0" fontId="5" fillId="8" borderId="29" xfId="0" applyFont="1" applyFill="1" applyBorder="1" applyAlignment="1" applyProtection="1">
      <alignment horizontal="center" vertical="center"/>
      <protection hidden="1"/>
    </xf>
    <xf numFmtId="0" fontId="5" fillId="8" borderId="30" xfId="0" applyFont="1" applyFill="1" applyBorder="1" applyAlignment="1" applyProtection="1">
      <alignment horizontal="center" vertical="center"/>
      <protection hidden="1"/>
    </xf>
    <xf numFmtId="0" fontId="5" fillId="12" borderId="21" xfId="0" applyFont="1" applyFill="1" applyBorder="1" applyAlignment="1" applyProtection="1">
      <alignment horizontal="center" vertical="center"/>
      <protection hidden="1"/>
    </xf>
    <xf numFmtId="0" fontId="5" fillId="12" borderId="0" xfId="0" applyFont="1" applyFill="1" applyBorder="1" applyAlignment="1" applyProtection="1">
      <alignment horizontal="left" vertical="center"/>
      <protection hidden="1"/>
    </xf>
    <xf numFmtId="0" fontId="5" fillId="12" borderId="0" xfId="0" applyFont="1" applyFill="1" applyBorder="1" applyAlignment="1" applyProtection="1">
      <alignment horizontal="center" vertical="center"/>
      <protection hidden="1"/>
    </xf>
    <xf numFmtId="0" fontId="5" fillId="12" borderId="22" xfId="0" applyFont="1" applyFill="1" applyBorder="1" applyAlignment="1" applyProtection="1">
      <alignment horizontal="center" vertical="center"/>
      <protection hidden="1"/>
    </xf>
    <xf numFmtId="0" fontId="5" fillId="12" borderId="28" xfId="0" applyFont="1" applyFill="1" applyBorder="1" applyAlignment="1" applyProtection="1">
      <alignment horizontal="center" vertical="center"/>
      <protection hidden="1"/>
    </xf>
    <xf numFmtId="0" fontId="5" fillId="12" borderId="29" xfId="0" applyFont="1" applyFill="1" applyBorder="1" applyAlignment="1" applyProtection="1">
      <alignment horizontal="center" vertical="center"/>
      <protection hidden="1"/>
    </xf>
    <xf numFmtId="0" fontId="5" fillId="12" borderId="30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right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4" fontId="2" fillId="0" borderId="0" xfId="0" applyNumberFormat="1" applyFont="1" applyFill="1" applyBorder="1" applyAlignment="1" applyProtection="1">
      <alignment vertical="center"/>
      <protection hidden="1"/>
    </xf>
    <xf numFmtId="0" fontId="3" fillId="15" borderId="1" xfId="0" applyFont="1" applyFill="1" applyBorder="1" applyAlignment="1" applyProtection="1">
      <alignment vertical="center"/>
      <protection hidden="1"/>
    </xf>
    <xf numFmtId="16" fontId="2" fillId="5" borderId="1" xfId="0" quotePrefix="1" applyNumberFormat="1" applyFont="1" applyFill="1" applyBorder="1" applyAlignment="1" applyProtection="1">
      <alignment horizontal="center" vertical="center"/>
      <protection hidden="1"/>
    </xf>
    <xf numFmtId="16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16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quotePrefix="1" applyFont="1" applyFill="1" applyBorder="1" applyAlignment="1" applyProtection="1">
      <alignment horizontal="center" vertical="center"/>
      <protection hidden="1"/>
    </xf>
    <xf numFmtId="0" fontId="2" fillId="11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10" borderId="1" xfId="0" applyFont="1" applyFill="1" applyBorder="1" applyAlignment="1" applyProtection="1">
      <alignment horizontal="center" vertical="center"/>
      <protection hidden="1"/>
    </xf>
    <xf numFmtId="0" fontId="2" fillId="16" borderId="1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2" fillId="0" borderId="35" xfId="0" applyFont="1" applyFill="1" applyBorder="1" applyAlignment="1" applyProtection="1">
      <alignment horizontal="center" vertical="center"/>
      <protection locked="0"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0" borderId="6" xfId="0" quotePrefix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locked="0" hidden="1"/>
    </xf>
    <xf numFmtId="164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164" fontId="2" fillId="0" borderId="21" xfId="0" applyNumberFormat="1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vertical="center"/>
      <protection hidden="1"/>
    </xf>
    <xf numFmtId="0" fontId="2" fillId="1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7" borderId="14" xfId="0" applyFont="1" applyFill="1" applyBorder="1" applyAlignment="1" applyProtection="1">
      <alignment horizontal="center" vertical="center"/>
      <protection hidden="1"/>
    </xf>
    <xf numFmtId="0" fontId="8" fillId="7" borderId="6" xfId="0" quotePrefix="1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3" xfId="0" applyFont="1" applyFill="1" applyBorder="1" applyAlignment="1" applyProtection="1">
      <alignment horizontal="center" vertical="center"/>
      <protection hidden="1"/>
    </xf>
    <xf numFmtId="0" fontId="5" fillId="7" borderId="26" xfId="0" applyFont="1" applyFill="1" applyBorder="1" applyAlignment="1" applyProtection="1">
      <alignment horizontal="left" vertical="center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</xf>
    <xf numFmtId="0" fontId="23" fillId="14" borderId="45" xfId="0" applyFont="1" applyFill="1" applyBorder="1" applyAlignment="1">
      <alignment horizontal="center"/>
    </xf>
    <xf numFmtId="0" fontId="23" fillId="10" borderId="46" xfId="0" applyFont="1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14" fontId="4" fillId="10" borderId="6" xfId="0" applyNumberFormat="1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/>
      <protection hidden="1"/>
    </xf>
    <xf numFmtId="0" fontId="17" fillId="17" borderId="1" xfId="0" applyFont="1" applyFill="1" applyBorder="1" applyAlignment="1" applyProtection="1">
      <alignment horizontal="center" vertical="center"/>
      <protection hidden="1"/>
    </xf>
    <xf numFmtId="0" fontId="17" fillId="18" borderId="1" xfId="0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15" borderId="37" xfId="0" applyFont="1" applyFill="1" applyBorder="1" applyAlignment="1">
      <alignment horizontal="center" vertical="center"/>
    </xf>
    <xf numFmtId="0" fontId="7" fillId="15" borderId="38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11" fillId="13" borderId="37" xfId="0" applyFont="1" applyFill="1" applyBorder="1" applyAlignment="1">
      <alignment horizontal="center" vertical="center"/>
    </xf>
    <xf numFmtId="0" fontId="11" fillId="13" borderId="38" xfId="0" applyFont="1" applyFill="1" applyBorder="1" applyAlignment="1">
      <alignment horizontal="center" vertical="center"/>
    </xf>
    <xf numFmtId="0" fontId="11" fillId="13" borderId="39" xfId="0" applyFont="1" applyFill="1" applyBorder="1" applyAlignment="1">
      <alignment horizontal="center" vertical="center"/>
    </xf>
    <xf numFmtId="0" fontId="14" fillId="9" borderId="40" xfId="0" applyFont="1" applyFill="1" applyBorder="1" applyAlignment="1" applyProtection="1">
      <alignment horizontal="center" vertical="center"/>
    </xf>
    <xf numFmtId="0" fontId="14" fillId="9" borderId="41" xfId="0" applyFont="1" applyFill="1" applyBorder="1" applyAlignment="1" applyProtection="1">
      <alignment horizontal="center" vertical="center"/>
    </xf>
    <xf numFmtId="0" fontId="14" fillId="10" borderId="40" xfId="0" applyFont="1" applyFill="1" applyBorder="1" applyAlignment="1" applyProtection="1">
      <alignment horizontal="center" vertical="center"/>
    </xf>
    <xf numFmtId="0" fontId="14" fillId="10" borderId="9" xfId="0" applyFont="1" applyFill="1" applyBorder="1" applyAlignment="1" applyProtection="1">
      <alignment horizontal="center" vertical="center"/>
    </xf>
    <xf numFmtId="0" fontId="14" fillId="10" borderId="4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9" fillId="8" borderId="14" xfId="0" applyFont="1" applyFill="1" applyBorder="1" applyAlignment="1" applyProtection="1">
      <alignment horizontal="center" vertical="center"/>
      <protection hidden="1"/>
    </xf>
    <xf numFmtId="0" fontId="9" fillId="8" borderId="6" xfId="0" applyFont="1" applyFill="1" applyBorder="1" applyAlignment="1" applyProtection="1">
      <alignment horizontal="center" vertical="center"/>
      <protection hidden="1"/>
    </xf>
    <xf numFmtId="0" fontId="16" fillId="0" borderId="16" xfId="0" applyFont="1" applyFill="1" applyBorder="1" applyAlignment="1" applyProtection="1">
      <alignment horizontal="center" vertical="center"/>
      <protection hidden="1"/>
    </xf>
    <xf numFmtId="0" fontId="7" fillId="7" borderId="42" xfId="0" applyFont="1" applyFill="1" applyBorder="1" applyAlignment="1" applyProtection="1">
      <alignment horizontal="center" vertical="center"/>
      <protection hidden="1"/>
    </xf>
    <xf numFmtId="0" fontId="7" fillId="7" borderId="43" xfId="0" applyFont="1" applyFill="1" applyBorder="1" applyAlignment="1" applyProtection="1">
      <alignment horizontal="center" vertical="center"/>
      <protection hidden="1"/>
    </xf>
    <xf numFmtId="0" fontId="7" fillId="7" borderId="44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26" fillId="0" borderId="1" xfId="0" applyFont="1" applyBorder="1" applyAlignment="1">
      <alignment horizontal="center" vertical="center"/>
    </xf>
  </cellXfs>
  <cellStyles count="1">
    <cellStyle name="Normal" xfId="0" builtinId="0"/>
  </cellStyles>
  <dxfs count="168"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  <dxf>
      <fill>
        <patternFill>
          <bgColor indexed="13"/>
        </patternFill>
      </fill>
    </dxf>
    <dxf>
      <fill>
        <patternFill>
          <bgColor indexed="48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942975</xdr:colOff>
      <xdr:row>0</xdr:row>
      <xdr:rowOff>47625</xdr:rowOff>
    </xdr:from>
    <xdr:to>
      <xdr:col>22</xdr:col>
      <xdr:colOff>457200</xdr:colOff>
      <xdr:row>2</xdr:row>
      <xdr:rowOff>333375</xdr:rowOff>
    </xdr:to>
    <xdr:pic>
      <xdr:nvPicPr>
        <xdr:cNvPr id="10407" name="Picture 16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7600" y="47625"/>
          <a:ext cx="1123950" cy="1047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638175</xdr:colOff>
      <xdr:row>2</xdr:row>
      <xdr:rowOff>342900</xdr:rowOff>
    </xdr:to>
    <xdr:pic>
      <xdr:nvPicPr>
        <xdr:cNvPr id="10408" name="Picture 17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085850" cy="10572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0409" name="Group 24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0424" name="Rectangle 21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62" name="Text Box 22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63" name="Text Box 23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  <xdr:twoCellAnchor>
    <xdr:from>
      <xdr:col>0</xdr:col>
      <xdr:colOff>38100</xdr:colOff>
      <xdr:row>6</xdr:row>
      <xdr:rowOff>361950</xdr:rowOff>
    </xdr:from>
    <xdr:to>
      <xdr:col>0</xdr:col>
      <xdr:colOff>457200</xdr:colOff>
      <xdr:row>18</xdr:row>
      <xdr:rowOff>19050</xdr:rowOff>
    </xdr:to>
    <xdr:grpSp>
      <xdr:nvGrpSpPr>
        <xdr:cNvPr id="10410" name="Group 37"/>
        <xdr:cNvGrpSpPr>
          <a:grpSpLocks/>
        </xdr:cNvGrpSpPr>
      </xdr:nvGrpSpPr>
      <xdr:grpSpPr bwMode="auto">
        <a:xfrm>
          <a:off x="38100" y="2647950"/>
          <a:ext cx="419100" cy="4229100"/>
          <a:chOff x="4" y="278"/>
          <a:chExt cx="44" cy="444"/>
        </a:xfrm>
      </xdr:grpSpPr>
      <xdr:sp macro="" textlink="">
        <xdr:nvSpPr>
          <xdr:cNvPr id="10420" name="Oval 26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5" name="Text Box 25"/>
          <xdr:cNvSpPr txBox="1">
            <a:spLocks noChangeArrowheads="1"/>
          </xdr:cNvSpPr>
        </xdr:nvSpPr>
        <xdr:spPr bwMode="auto">
          <a:xfrm>
            <a:off x="14" y="2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S</a:t>
            </a:r>
          </a:p>
        </xdr:txBody>
      </xdr:sp>
      <xdr:sp macro="" textlink="">
        <xdr:nvSpPr>
          <xdr:cNvPr id="10422" name="Oval 27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68" name="Text Box 28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T</a:t>
            </a:r>
          </a:p>
        </xdr:txBody>
      </xdr:sp>
    </xdr:grpSp>
    <xdr:clientData/>
  </xdr:twoCellAnchor>
  <xdr:twoCellAnchor>
    <xdr:from>
      <xdr:col>22</xdr:col>
      <xdr:colOff>38100</xdr:colOff>
      <xdr:row>4</xdr:row>
      <xdr:rowOff>361950</xdr:rowOff>
    </xdr:from>
    <xdr:to>
      <xdr:col>22</xdr:col>
      <xdr:colOff>457200</xdr:colOff>
      <xdr:row>16</xdr:row>
      <xdr:rowOff>19050</xdr:rowOff>
    </xdr:to>
    <xdr:grpSp>
      <xdr:nvGrpSpPr>
        <xdr:cNvPr id="10411" name="Group 36"/>
        <xdr:cNvGrpSpPr>
          <a:grpSpLocks/>
        </xdr:cNvGrpSpPr>
      </xdr:nvGrpSpPr>
      <xdr:grpSpPr bwMode="auto">
        <a:xfrm>
          <a:off x="12001500" y="1885950"/>
          <a:ext cx="419100" cy="4229100"/>
          <a:chOff x="1241" y="198"/>
          <a:chExt cx="44" cy="444"/>
        </a:xfrm>
      </xdr:grpSpPr>
      <xdr:sp macro="" textlink="">
        <xdr:nvSpPr>
          <xdr:cNvPr id="10416" name="Oval 32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3" name="Text Box 33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A</a:t>
            </a:r>
          </a:p>
        </xdr:txBody>
      </xdr:sp>
      <xdr:sp macro="" textlink="">
        <xdr:nvSpPr>
          <xdr:cNvPr id="10418" name="Oval 34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275" name="Text Box 35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B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0412" name="Group 43"/>
        <xdr:cNvGrpSpPr>
          <a:grpSpLocks noChangeAspect="1"/>
        </xdr:cNvGrpSpPr>
      </xdr:nvGrpSpPr>
      <xdr:grpSpPr bwMode="auto">
        <a:xfrm>
          <a:off x="10988675" y="7267575"/>
          <a:ext cx="1479550" cy="1123950"/>
          <a:chOff x="1" y="767"/>
          <a:chExt cx="122" cy="114"/>
        </a:xfrm>
      </xdr:grpSpPr>
      <xdr:sp macro="" textlink="">
        <xdr:nvSpPr>
          <xdr:cNvPr id="10413" name="Rectangle 4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285" name="Text Box 4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0286" name="Text Box 4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1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942975</xdr:colOff>
      <xdr:row>0</xdr:row>
      <xdr:rowOff>47625</xdr:rowOff>
    </xdr:from>
    <xdr:to>
      <xdr:col>22</xdr:col>
      <xdr:colOff>457200</xdr:colOff>
      <xdr:row>2</xdr:row>
      <xdr:rowOff>333375</xdr:rowOff>
    </xdr:to>
    <xdr:pic>
      <xdr:nvPicPr>
        <xdr:cNvPr id="4272" name="Picture 30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7600" y="47625"/>
          <a:ext cx="1123950" cy="1047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638175</xdr:colOff>
      <xdr:row>2</xdr:row>
      <xdr:rowOff>342900</xdr:rowOff>
    </xdr:to>
    <xdr:pic>
      <xdr:nvPicPr>
        <xdr:cNvPr id="4273" name="Picture 31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085850" cy="10572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4274" name="Group 37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4289" name="Rectangle 34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31" name="Text Box 35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32" name="Text Box 36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  <xdr:twoCellAnchor>
    <xdr:from>
      <xdr:col>0</xdr:col>
      <xdr:colOff>38100</xdr:colOff>
      <xdr:row>6</xdr:row>
      <xdr:rowOff>361950</xdr:rowOff>
    </xdr:from>
    <xdr:to>
      <xdr:col>0</xdr:col>
      <xdr:colOff>457200</xdr:colOff>
      <xdr:row>18</xdr:row>
      <xdr:rowOff>19050</xdr:rowOff>
    </xdr:to>
    <xdr:grpSp>
      <xdr:nvGrpSpPr>
        <xdr:cNvPr id="4275" name="Group 51"/>
        <xdr:cNvGrpSpPr>
          <a:grpSpLocks/>
        </xdr:cNvGrpSpPr>
      </xdr:nvGrpSpPr>
      <xdr:grpSpPr bwMode="auto">
        <a:xfrm>
          <a:off x="38100" y="2647950"/>
          <a:ext cx="419100" cy="4229100"/>
          <a:chOff x="4" y="278"/>
          <a:chExt cx="44" cy="444"/>
        </a:xfrm>
      </xdr:grpSpPr>
      <xdr:sp macro="" textlink="">
        <xdr:nvSpPr>
          <xdr:cNvPr id="4285" name="Oval 38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35" name="Text Box 39"/>
          <xdr:cNvSpPr txBox="1">
            <a:spLocks noChangeArrowheads="1"/>
          </xdr:cNvSpPr>
        </xdr:nvSpPr>
        <xdr:spPr bwMode="auto">
          <a:xfrm>
            <a:off x="14" y="2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U</a:t>
            </a:r>
          </a:p>
        </xdr:txBody>
      </xdr:sp>
      <xdr:sp macro="" textlink="">
        <xdr:nvSpPr>
          <xdr:cNvPr id="4287" name="Oval 40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37" name="Text Box 41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V</a:t>
            </a:r>
          </a:p>
        </xdr:txBody>
      </xdr:sp>
    </xdr:grpSp>
    <xdr:clientData/>
  </xdr:twoCellAnchor>
  <xdr:twoCellAnchor>
    <xdr:from>
      <xdr:col>22</xdr:col>
      <xdr:colOff>38100</xdr:colOff>
      <xdr:row>4</xdr:row>
      <xdr:rowOff>361950</xdr:rowOff>
    </xdr:from>
    <xdr:to>
      <xdr:col>22</xdr:col>
      <xdr:colOff>457200</xdr:colOff>
      <xdr:row>16</xdr:row>
      <xdr:rowOff>19050</xdr:rowOff>
    </xdr:to>
    <xdr:grpSp>
      <xdr:nvGrpSpPr>
        <xdr:cNvPr id="4276" name="Group 50"/>
        <xdr:cNvGrpSpPr>
          <a:grpSpLocks/>
        </xdr:cNvGrpSpPr>
      </xdr:nvGrpSpPr>
      <xdr:grpSpPr bwMode="auto">
        <a:xfrm>
          <a:off x="12458700" y="1885950"/>
          <a:ext cx="419100" cy="4229100"/>
          <a:chOff x="1241" y="198"/>
          <a:chExt cx="44" cy="444"/>
        </a:xfrm>
      </xdr:grpSpPr>
      <xdr:sp macro="" textlink="">
        <xdr:nvSpPr>
          <xdr:cNvPr id="4281" name="Oval 46"/>
          <xdr:cNvSpPr>
            <a:spLocks noChangeArrowheads="1"/>
          </xdr:cNvSpPr>
        </xdr:nvSpPr>
        <xdr:spPr bwMode="auto">
          <a:xfrm>
            <a:off x="1241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43" name="Text Box 47"/>
          <xdr:cNvSpPr txBox="1">
            <a:spLocks noChangeArrowheads="1"/>
          </xdr:cNvSpPr>
        </xdr:nvSpPr>
        <xdr:spPr bwMode="auto">
          <a:xfrm>
            <a:off x="1251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C</a:t>
            </a:r>
          </a:p>
        </xdr:txBody>
      </xdr:sp>
      <xdr:sp macro="" textlink="">
        <xdr:nvSpPr>
          <xdr:cNvPr id="4283" name="Oval 48"/>
          <xdr:cNvSpPr>
            <a:spLocks noChangeArrowheads="1"/>
          </xdr:cNvSpPr>
        </xdr:nvSpPr>
        <xdr:spPr bwMode="auto">
          <a:xfrm>
            <a:off x="1241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45" name="Text Box 49"/>
          <xdr:cNvSpPr txBox="1">
            <a:spLocks noChangeArrowheads="1"/>
          </xdr:cNvSpPr>
        </xdr:nvSpPr>
        <xdr:spPr bwMode="auto">
          <a:xfrm>
            <a:off x="1251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D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4277" name="Group 59"/>
        <xdr:cNvGrpSpPr>
          <a:grpSpLocks noChangeAspect="1"/>
        </xdr:cNvGrpSpPr>
      </xdr:nvGrpSpPr>
      <xdr:grpSpPr bwMode="auto">
        <a:xfrm>
          <a:off x="11445875" y="7267575"/>
          <a:ext cx="1479550" cy="1123950"/>
          <a:chOff x="1" y="767"/>
          <a:chExt cx="122" cy="114"/>
        </a:xfrm>
      </xdr:grpSpPr>
      <xdr:sp macro="" textlink="">
        <xdr:nvSpPr>
          <xdr:cNvPr id="4278" name="Rectangle 60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57" name="Text Box 61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4158" name="Text Box 62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2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942975</xdr:colOff>
      <xdr:row>0</xdr:row>
      <xdr:rowOff>47625</xdr:rowOff>
    </xdr:from>
    <xdr:to>
      <xdr:col>22</xdr:col>
      <xdr:colOff>457200</xdr:colOff>
      <xdr:row>2</xdr:row>
      <xdr:rowOff>333375</xdr:rowOff>
    </xdr:to>
    <xdr:pic>
      <xdr:nvPicPr>
        <xdr:cNvPr id="5290" name="Picture 29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7600" y="47625"/>
          <a:ext cx="1123950" cy="1047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638175</xdr:colOff>
      <xdr:row>2</xdr:row>
      <xdr:rowOff>342900</xdr:rowOff>
    </xdr:to>
    <xdr:pic>
      <xdr:nvPicPr>
        <xdr:cNvPr id="5291" name="Picture 30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085850" cy="10572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5292" name="Group 36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5307" name="Rectangle 33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54" name="Text Box 34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55" name="Text Box 35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  <xdr:twoCellAnchor>
    <xdr:from>
      <xdr:col>0</xdr:col>
      <xdr:colOff>38100</xdr:colOff>
      <xdr:row>6</xdr:row>
      <xdr:rowOff>361950</xdr:rowOff>
    </xdr:from>
    <xdr:to>
      <xdr:col>0</xdr:col>
      <xdr:colOff>457200</xdr:colOff>
      <xdr:row>18</xdr:row>
      <xdr:rowOff>19050</xdr:rowOff>
    </xdr:to>
    <xdr:grpSp>
      <xdr:nvGrpSpPr>
        <xdr:cNvPr id="5293" name="Group 46"/>
        <xdr:cNvGrpSpPr>
          <a:grpSpLocks/>
        </xdr:cNvGrpSpPr>
      </xdr:nvGrpSpPr>
      <xdr:grpSpPr bwMode="auto">
        <a:xfrm>
          <a:off x="38100" y="2647950"/>
          <a:ext cx="419100" cy="4229100"/>
          <a:chOff x="4" y="278"/>
          <a:chExt cx="44" cy="444"/>
        </a:xfrm>
      </xdr:grpSpPr>
      <xdr:sp macro="" textlink="">
        <xdr:nvSpPr>
          <xdr:cNvPr id="5303" name="Oval 37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58" name="Text Box 38"/>
          <xdr:cNvSpPr txBox="1">
            <a:spLocks noChangeArrowheads="1"/>
          </xdr:cNvSpPr>
        </xdr:nvSpPr>
        <xdr:spPr bwMode="auto">
          <a:xfrm>
            <a:off x="10" y="287"/>
            <a:ext cx="30" cy="25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W</a:t>
            </a:r>
          </a:p>
        </xdr:txBody>
      </xdr:sp>
      <xdr:sp macro="" textlink="">
        <xdr:nvSpPr>
          <xdr:cNvPr id="5305" name="Oval 39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0" name="Text Box 40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X</a:t>
            </a:r>
          </a:p>
        </xdr:txBody>
      </xdr:sp>
    </xdr:grpSp>
    <xdr:clientData/>
  </xdr:twoCellAnchor>
  <xdr:twoCellAnchor>
    <xdr:from>
      <xdr:col>22</xdr:col>
      <xdr:colOff>57150</xdr:colOff>
      <xdr:row>4</xdr:row>
      <xdr:rowOff>361950</xdr:rowOff>
    </xdr:from>
    <xdr:to>
      <xdr:col>22</xdr:col>
      <xdr:colOff>476250</xdr:colOff>
      <xdr:row>16</xdr:row>
      <xdr:rowOff>19050</xdr:rowOff>
    </xdr:to>
    <xdr:grpSp>
      <xdr:nvGrpSpPr>
        <xdr:cNvPr id="5294" name="Group 45"/>
        <xdr:cNvGrpSpPr>
          <a:grpSpLocks/>
        </xdr:cNvGrpSpPr>
      </xdr:nvGrpSpPr>
      <xdr:grpSpPr bwMode="auto">
        <a:xfrm>
          <a:off x="12376150" y="1885950"/>
          <a:ext cx="419100" cy="4229100"/>
          <a:chOff x="1243" y="198"/>
          <a:chExt cx="44" cy="444"/>
        </a:xfrm>
      </xdr:grpSpPr>
      <xdr:sp macro="" textlink="">
        <xdr:nvSpPr>
          <xdr:cNvPr id="5299" name="Oval 41"/>
          <xdr:cNvSpPr>
            <a:spLocks noChangeArrowheads="1"/>
          </xdr:cNvSpPr>
        </xdr:nvSpPr>
        <xdr:spPr bwMode="auto">
          <a:xfrm>
            <a:off x="1243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2" name="Text Box 42"/>
          <xdr:cNvSpPr txBox="1">
            <a:spLocks noChangeArrowheads="1"/>
          </xdr:cNvSpPr>
        </xdr:nvSpPr>
        <xdr:spPr bwMode="auto">
          <a:xfrm>
            <a:off x="1253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E</a:t>
            </a:r>
          </a:p>
        </xdr:txBody>
      </xdr:sp>
      <xdr:sp macro="" textlink="">
        <xdr:nvSpPr>
          <xdr:cNvPr id="5301" name="Oval 43"/>
          <xdr:cNvSpPr>
            <a:spLocks noChangeArrowheads="1"/>
          </xdr:cNvSpPr>
        </xdr:nvSpPr>
        <xdr:spPr bwMode="auto">
          <a:xfrm>
            <a:off x="1243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64" name="Text Box 44"/>
          <xdr:cNvSpPr txBox="1">
            <a:spLocks noChangeArrowheads="1"/>
          </xdr:cNvSpPr>
        </xdr:nvSpPr>
        <xdr:spPr bwMode="auto">
          <a:xfrm>
            <a:off x="1253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F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5295" name="Group 54"/>
        <xdr:cNvGrpSpPr>
          <a:grpSpLocks noChangeAspect="1"/>
        </xdr:cNvGrpSpPr>
      </xdr:nvGrpSpPr>
      <xdr:grpSpPr bwMode="auto">
        <a:xfrm>
          <a:off x="11344275" y="7267575"/>
          <a:ext cx="1479550" cy="1123950"/>
          <a:chOff x="1" y="767"/>
          <a:chExt cx="122" cy="114"/>
        </a:xfrm>
      </xdr:grpSpPr>
      <xdr:sp macro="" textlink="">
        <xdr:nvSpPr>
          <xdr:cNvPr id="5296" name="Rectangle 5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176" name="Text Box 5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5177" name="Text Box 5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3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942975</xdr:colOff>
      <xdr:row>0</xdr:row>
      <xdr:rowOff>47625</xdr:rowOff>
    </xdr:from>
    <xdr:to>
      <xdr:col>22</xdr:col>
      <xdr:colOff>457200</xdr:colOff>
      <xdr:row>2</xdr:row>
      <xdr:rowOff>333375</xdr:rowOff>
    </xdr:to>
    <xdr:pic>
      <xdr:nvPicPr>
        <xdr:cNvPr id="11425" name="Picture 15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77600" y="47625"/>
          <a:ext cx="1123950" cy="1047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638175</xdr:colOff>
      <xdr:row>2</xdr:row>
      <xdr:rowOff>342900</xdr:rowOff>
    </xdr:to>
    <xdr:pic>
      <xdr:nvPicPr>
        <xdr:cNvPr id="11426" name="Picture 16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47625"/>
          <a:ext cx="1085850" cy="10572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19</xdr:row>
      <xdr:rowOff>28575</xdr:rowOff>
    </xdr:from>
    <xdr:to>
      <xdr:col>1</xdr:col>
      <xdr:colOff>990600</xdr:colOff>
      <xdr:row>22</xdr:row>
      <xdr:rowOff>9525</xdr:rowOff>
    </xdr:to>
    <xdr:grpSp>
      <xdr:nvGrpSpPr>
        <xdr:cNvPr id="11427" name="Group 22"/>
        <xdr:cNvGrpSpPr>
          <a:grpSpLocks noChangeAspect="1"/>
        </xdr:cNvGrpSpPr>
      </xdr:nvGrpSpPr>
      <xdr:grpSpPr bwMode="auto">
        <a:xfrm>
          <a:off x="9525" y="7267575"/>
          <a:ext cx="1476375" cy="1123950"/>
          <a:chOff x="1" y="767"/>
          <a:chExt cx="122" cy="114"/>
        </a:xfrm>
      </xdr:grpSpPr>
      <xdr:sp macro="" textlink="">
        <xdr:nvSpPr>
          <xdr:cNvPr id="11442" name="Rectangle 19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284" name="Text Box 20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285" name="Text Box 21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  <xdr:twoCellAnchor>
    <xdr:from>
      <xdr:col>0</xdr:col>
      <xdr:colOff>38100</xdr:colOff>
      <xdr:row>6</xdr:row>
      <xdr:rowOff>361950</xdr:rowOff>
    </xdr:from>
    <xdr:to>
      <xdr:col>0</xdr:col>
      <xdr:colOff>457200</xdr:colOff>
      <xdr:row>18</xdr:row>
      <xdr:rowOff>19050</xdr:rowOff>
    </xdr:to>
    <xdr:grpSp>
      <xdr:nvGrpSpPr>
        <xdr:cNvPr id="11428" name="Group 40"/>
        <xdr:cNvGrpSpPr>
          <a:grpSpLocks/>
        </xdr:cNvGrpSpPr>
      </xdr:nvGrpSpPr>
      <xdr:grpSpPr bwMode="auto">
        <a:xfrm>
          <a:off x="38100" y="2647950"/>
          <a:ext cx="419100" cy="4229100"/>
          <a:chOff x="4" y="278"/>
          <a:chExt cx="44" cy="444"/>
        </a:xfrm>
      </xdr:grpSpPr>
      <xdr:sp macro="" textlink="">
        <xdr:nvSpPr>
          <xdr:cNvPr id="11438" name="Oval 31"/>
          <xdr:cNvSpPr>
            <a:spLocks noChangeArrowheads="1"/>
          </xdr:cNvSpPr>
        </xdr:nvSpPr>
        <xdr:spPr bwMode="auto">
          <a:xfrm>
            <a:off x="4" y="2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96" name="Text Box 32"/>
          <xdr:cNvSpPr txBox="1">
            <a:spLocks noChangeArrowheads="1"/>
          </xdr:cNvSpPr>
        </xdr:nvSpPr>
        <xdr:spPr bwMode="auto">
          <a:xfrm>
            <a:off x="14" y="2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Y</a:t>
            </a:r>
          </a:p>
        </xdr:txBody>
      </xdr:sp>
      <xdr:sp macro="" textlink="">
        <xdr:nvSpPr>
          <xdr:cNvPr id="11440" name="Oval 33"/>
          <xdr:cNvSpPr>
            <a:spLocks noChangeArrowheads="1"/>
          </xdr:cNvSpPr>
        </xdr:nvSpPr>
        <xdr:spPr bwMode="auto">
          <a:xfrm>
            <a:off x="4" y="678"/>
            <a:ext cx="44" cy="44"/>
          </a:xfrm>
          <a:prstGeom prst="ellipse">
            <a:avLst/>
          </a:prstGeom>
          <a:solidFill>
            <a:srgbClr val="FF00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298" name="Text Box 34"/>
          <xdr:cNvSpPr txBox="1">
            <a:spLocks noChangeArrowheads="1"/>
          </xdr:cNvSpPr>
        </xdr:nvSpPr>
        <xdr:spPr bwMode="auto">
          <a:xfrm>
            <a:off x="14" y="685"/>
            <a:ext cx="25" cy="30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Z</a:t>
            </a:r>
          </a:p>
        </xdr:txBody>
      </xdr:sp>
    </xdr:grpSp>
    <xdr:clientData/>
  </xdr:twoCellAnchor>
  <xdr:twoCellAnchor>
    <xdr:from>
      <xdr:col>22</xdr:col>
      <xdr:colOff>57150</xdr:colOff>
      <xdr:row>4</xdr:row>
      <xdr:rowOff>361950</xdr:rowOff>
    </xdr:from>
    <xdr:to>
      <xdr:col>22</xdr:col>
      <xdr:colOff>476250</xdr:colOff>
      <xdr:row>16</xdr:row>
      <xdr:rowOff>19050</xdr:rowOff>
    </xdr:to>
    <xdr:grpSp>
      <xdr:nvGrpSpPr>
        <xdr:cNvPr id="11429" name="Group 39"/>
        <xdr:cNvGrpSpPr>
          <a:grpSpLocks/>
        </xdr:cNvGrpSpPr>
      </xdr:nvGrpSpPr>
      <xdr:grpSpPr bwMode="auto">
        <a:xfrm>
          <a:off x="12477750" y="1885950"/>
          <a:ext cx="419100" cy="4229100"/>
          <a:chOff x="1243" y="198"/>
          <a:chExt cx="44" cy="444"/>
        </a:xfrm>
      </xdr:grpSpPr>
      <xdr:sp macro="" textlink="">
        <xdr:nvSpPr>
          <xdr:cNvPr id="11434" name="Oval 35"/>
          <xdr:cNvSpPr>
            <a:spLocks noChangeArrowheads="1"/>
          </xdr:cNvSpPr>
        </xdr:nvSpPr>
        <xdr:spPr bwMode="auto">
          <a:xfrm>
            <a:off x="1243" y="1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00" name="Text Box 36"/>
          <xdr:cNvSpPr txBox="1">
            <a:spLocks noChangeArrowheads="1"/>
          </xdr:cNvSpPr>
        </xdr:nvSpPr>
        <xdr:spPr bwMode="auto">
          <a:xfrm>
            <a:off x="1253" y="2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G</a:t>
            </a:r>
          </a:p>
        </xdr:txBody>
      </xdr:sp>
      <xdr:sp macro="" textlink="">
        <xdr:nvSpPr>
          <xdr:cNvPr id="11436" name="Oval 37"/>
          <xdr:cNvSpPr>
            <a:spLocks noChangeArrowheads="1"/>
          </xdr:cNvSpPr>
        </xdr:nvSpPr>
        <xdr:spPr bwMode="auto">
          <a:xfrm>
            <a:off x="1243" y="598"/>
            <a:ext cx="44" cy="44"/>
          </a:xfrm>
          <a:prstGeom prst="ellipse">
            <a:avLst/>
          </a:prstGeom>
          <a:solidFill>
            <a:srgbClr val="FFFF00"/>
          </a:solidFill>
          <a:ln w="381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02" name="Text Box 38"/>
          <xdr:cNvSpPr txBox="1">
            <a:spLocks noChangeArrowheads="1"/>
          </xdr:cNvSpPr>
        </xdr:nvSpPr>
        <xdr:spPr bwMode="auto">
          <a:xfrm>
            <a:off x="1253" y="605"/>
            <a:ext cx="25" cy="30"/>
          </a:xfrm>
          <a:prstGeom prst="rect">
            <a:avLst/>
          </a:prstGeom>
          <a:solidFill>
            <a:srgbClr val="FFFF00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64008" tIns="73152" rIns="0" bIns="0" anchor="t" upright="1"/>
          <a:lstStyle/>
          <a:p>
            <a:pPr algn="l" rtl="0">
              <a:defRPr sz="1000"/>
            </a:pPr>
            <a:r>
              <a:rPr lang="fr-FR" sz="1600" b="1" i="0" u="none" strike="noStrike" baseline="0">
                <a:solidFill>
                  <a:srgbClr val="000000"/>
                </a:solidFill>
                <a:latin typeface="Comic Sans MS"/>
              </a:rPr>
              <a:t>H</a:t>
            </a:r>
          </a:p>
        </xdr:txBody>
      </xdr:sp>
    </xdr:grpSp>
    <xdr:clientData/>
  </xdr:twoCellAnchor>
  <xdr:twoCellAnchor>
    <xdr:from>
      <xdr:col>20</xdr:col>
      <xdr:colOff>638175</xdr:colOff>
      <xdr:row>19</xdr:row>
      <xdr:rowOff>28575</xdr:rowOff>
    </xdr:from>
    <xdr:to>
      <xdr:col>23</xdr:col>
      <xdr:colOff>9525</xdr:colOff>
      <xdr:row>22</xdr:row>
      <xdr:rowOff>9525</xdr:rowOff>
    </xdr:to>
    <xdr:grpSp>
      <xdr:nvGrpSpPr>
        <xdr:cNvPr id="11430" name="Group 44"/>
        <xdr:cNvGrpSpPr>
          <a:grpSpLocks noChangeAspect="1"/>
        </xdr:cNvGrpSpPr>
      </xdr:nvGrpSpPr>
      <xdr:grpSpPr bwMode="auto">
        <a:xfrm>
          <a:off x="11445875" y="7267575"/>
          <a:ext cx="1479550" cy="1123950"/>
          <a:chOff x="1" y="767"/>
          <a:chExt cx="122" cy="114"/>
        </a:xfrm>
      </xdr:grpSpPr>
      <xdr:sp macro="" textlink="">
        <xdr:nvSpPr>
          <xdr:cNvPr id="11431" name="Rectangle 45"/>
          <xdr:cNvSpPr>
            <a:spLocks noChangeAspect="1" noChangeArrowheads="1"/>
          </xdr:cNvSpPr>
        </xdr:nvSpPr>
        <xdr:spPr bwMode="auto">
          <a:xfrm>
            <a:off x="1" y="767"/>
            <a:ext cx="122" cy="1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310" name="Text Box 46"/>
          <xdr:cNvSpPr txBox="1">
            <a:spLocks noChangeAspect="1" noChangeArrowheads="1"/>
          </xdr:cNvSpPr>
        </xdr:nvSpPr>
        <xdr:spPr bwMode="auto">
          <a:xfrm>
            <a:off x="5" y="771"/>
            <a:ext cx="114" cy="36"/>
          </a:xfrm>
          <a:prstGeom prst="rect">
            <a:avLst/>
          </a:prstGeom>
          <a:solidFill>
            <a:srgbClr val="0000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64008" tIns="77724" rIns="64008" bIns="0" anchor="t" upright="1"/>
          <a:lstStyle/>
          <a:p>
            <a:pPr algn="ctr" rtl="0">
              <a:defRPr sz="1000"/>
            </a:pPr>
            <a:r>
              <a:rPr lang="fr-FR" sz="1600" b="0" i="0" u="none" strike="noStrike" baseline="0">
                <a:solidFill>
                  <a:srgbClr val="FFFFFF"/>
                </a:solidFill>
                <a:latin typeface="Comic Sans MS"/>
              </a:rPr>
              <a:t>POULE</a:t>
            </a:r>
          </a:p>
        </xdr:txBody>
      </xdr:sp>
      <xdr:sp macro="" textlink="">
        <xdr:nvSpPr>
          <xdr:cNvPr id="11311" name="Text Box 47"/>
          <xdr:cNvSpPr txBox="1">
            <a:spLocks noChangeAspect="1" noChangeArrowheads="1"/>
          </xdr:cNvSpPr>
        </xdr:nvSpPr>
        <xdr:spPr bwMode="auto">
          <a:xfrm>
            <a:off x="5" y="805"/>
            <a:ext cx="114" cy="72"/>
          </a:xfrm>
          <a:prstGeom prst="rect">
            <a:avLst/>
          </a:prstGeom>
          <a:solidFill>
            <a:srgbClr val="FFFF9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128016" tIns="155448" rIns="128016" bIns="155448" anchor="ctr" upright="1"/>
          <a:lstStyle/>
          <a:p>
            <a:pPr algn="ctr" rtl="0">
              <a:defRPr sz="1000"/>
            </a:pPr>
            <a:r>
              <a:rPr lang="fr-FR" sz="3600" b="1" i="0" u="none" strike="noStrike" baseline="0">
                <a:solidFill>
                  <a:srgbClr val="000000"/>
                </a:solidFill>
                <a:latin typeface="Comic Sans MS"/>
              </a:rPr>
              <a:t>4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18</xdr:row>
      <xdr:rowOff>9525</xdr:rowOff>
    </xdr:from>
    <xdr:to>
      <xdr:col>13</xdr:col>
      <xdr:colOff>1438275</xdr:colOff>
      <xdr:row>24</xdr:row>
      <xdr:rowOff>171450</xdr:rowOff>
    </xdr:to>
    <xdr:pic>
      <xdr:nvPicPr>
        <xdr:cNvPr id="9240" name="Picture 3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4900" y="3457575"/>
          <a:ext cx="1400175" cy="1304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18</xdr:row>
      <xdr:rowOff>19050</xdr:rowOff>
    </xdr:from>
    <xdr:to>
      <xdr:col>0</xdr:col>
      <xdr:colOff>1438275</xdr:colOff>
      <xdr:row>24</xdr:row>
      <xdr:rowOff>180975</xdr:rowOff>
    </xdr:to>
    <xdr:pic>
      <xdr:nvPicPr>
        <xdr:cNvPr id="9241" name="Picture 5" descr="C:\Billard\FFB\Logos\LOGO_FF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467100"/>
          <a:ext cx="1400175" cy="1304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D36"/>
  <sheetViews>
    <sheetView showGridLines="0" workbookViewId="0">
      <selection activeCell="B2" sqref="B2"/>
    </sheetView>
  </sheetViews>
  <sheetFormatPr baseColWidth="10" defaultRowHeight="12.75"/>
  <cols>
    <col min="1" max="1" width="5.7109375" style="7" bestFit="1" customWidth="1"/>
    <col min="2" max="16384" width="11.42578125" style="7"/>
  </cols>
  <sheetData>
    <row r="1" spans="1:4" ht="13.5" thickBot="1">
      <c r="A1" s="14" t="s">
        <v>18</v>
      </c>
      <c r="B1" s="181" t="s">
        <v>2161</v>
      </c>
      <c r="C1" s="168" t="s">
        <v>113</v>
      </c>
      <c r="D1" s="169" t="s">
        <v>114</v>
      </c>
    </row>
    <row r="2" spans="1:4" ht="13.5" thickBot="1">
      <c r="A2" s="15">
        <v>1</v>
      </c>
      <c r="B2" s="8">
        <v>200</v>
      </c>
      <c r="C2" s="8">
        <v>200</v>
      </c>
      <c r="D2" s="8">
        <v>200</v>
      </c>
    </row>
    <row r="3" spans="1:4" ht="13.5" thickBot="1">
      <c r="A3" s="16">
        <v>2</v>
      </c>
      <c r="B3" s="9">
        <v>180</v>
      </c>
      <c r="C3" s="9">
        <v>180</v>
      </c>
      <c r="D3" s="9">
        <v>180</v>
      </c>
    </row>
    <row r="4" spans="1:4">
      <c r="A4" s="17">
        <v>3</v>
      </c>
      <c r="B4" s="10">
        <v>161</v>
      </c>
      <c r="C4" s="10">
        <v>161</v>
      </c>
      <c r="D4" s="10">
        <v>161</v>
      </c>
    </row>
    <row r="5" spans="1:4" ht="13.5" thickBot="1">
      <c r="A5" s="18">
        <v>4</v>
      </c>
      <c r="B5" s="11">
        <v>161</v>
      </c>
      <c r="C5" s="11">
        <v>161</v>
      </c>
      <c r="D5" s="11">
        <v>161</v>
      </c>
    </row>
    <row r="6" spans="1:4">
      <c r="A6" s="17">
        <v>5</v>
      </c>
      <c r="B6" s="10">
        <v>143</v>
      </c>
      <c r="C6" s="10">
        <v>143</v>
      </c>
      <c r="D6" s="10">
        <v>143</v>
      </c>
    </row>
    <row r="7" spans="1:4">
      <c r="A7" s="19">
        <v>6</v>
      </c>
      <c r="B7" s="12">
        <v>143</v>
      </c>
      <c r="C7" s="12">
        <v>143</v>
      </c>
      <c r="D7" s="12">
        <v>143</v>
      </c>
    </row>
    <row r="8" spans="1:4">
      <c r="A8" s="19">
        <v>7</v>
      </c>
      <c r="B8" s="12">
        <v>143</v>
      </c>
      <c r="C8" s="12">
        <v>143</v>
      </c>
      <c r="D8" s="12">
        <v>143</v>
      </c>
    </row>
    <row r="9" spans="1:4" ht="13.5" thickBot="1">
      <c r="A9" s="18">
        <v>8</v>
      </c>
      <c r="B9" s="11">
        <v>143</v>
      </c>
      <c r="C9" s="11">
        <v>143</v>
      </c>
      <c r="D9" s="11">
        <v>143</v>
      </c>
    </row>
    <row r="10" spans="1:4">
      <c r="A10" s="17">
        <v>9</v>
      </c>
      <c r="B10" s="10">
        <v>126</v>
      </c>
      <c r="C10" s="10">
        <v>126</v>
      </c>
      <c r="D10" s="10">
        <v>126</v>
      </c>
    </row>
    <row r="11" spans="1:4">
      <c r="A11" s="19">
        <v>10</v>
      </c>
      <c r="B11" s="12">
        <v>126</v>
      </c>
      <c r="C11" s="12">
        <v>126</v>
      </c>
      <c r="D11" s="12">
        <v>126</v>
      </c>
    </row>
    <row r="12" spans="1:4">
      <c r="A12" s="19">
        <v>11</v>
      </c>
      <c r="B12" s="12">
        <v>126</v>
      </c>
      <c r="C12" s="12">
        <v>126</v>
      </c>
      <c r="D12" s="12">
        <v>126</v>
      </c>
    </row>
    <row r="13" spans="1:4">
      <c r="A13" s="19">
        <v>12</v>
      </c>
      <c r="B13" s="12">
        <v>126</v>
      </c>
      <c r="C13" s="12">
        <v>126</v>
      </c>
      <c r="D13" s="12">
        <v>126</v>
      </c>
    </row>
    <row r="14" spans="1:4">
      <c r="A14" s="19">
        <v>13</v>
      </c>
      <c r="B14" s="12">
        <v>126</v>
      </c>
      <c r="C14" s="12">
        <v>126</v>
      </c>
      <c r="D14" s="12">
        <v>126</v>
      </c>
    </row>
    <row r="15" spans="1:4">
      <c r="A15" s="19">
        <v>14</v>
      </c>
      <c r="B15" s="12">
        <v>126</v>
      </c>
      <c r="C15" s="12">
        <v>126</v>
      </c>
      <c r="D15" s="12">
        <v>126</v>
      </c>
    </row>
    <row r="16" spans="1:4">
      <c r="A16" s="19">
        <v>15</v>
      </c>
      <c r="B16" s="12">
        <v>126</v>
      </c>
      <c r="C16" s="12">
        <v>126</v>
      </c>
      <c r="D16" s="12">
        <v>126</v>
      </c>
    </row>
    <row r="17" spans="1:4" ht="13.5" thickBot="1">
      <c r="A17" s="18">
        <v>16</v>
      </c>
      <c r="B17" s="11">
        <v>126</v>
      </c>
      <c r="C17" s="11">
        <v>126</v>
      </c>
      <c r="D17" s="11">
        <v>126</v>
      </c>
    </row>
    <row r="18" spans="1:4">
      <c r="A18" s="17">
        <v>17</v>
      </c>
      <c r="B18" s="10">
        <v>110</v>
      </c>
      <c r="C18" s="10">
        <v>110</v>
      </c>
      <c r="D18" s="10">
        <v>110</v>
      </c>
    </row>
    <row r="19" spans="1:4">
      <c r="A19" s="19">
        <v>18</v>
      </c>
      <c r="B19" s="12">
        <v>110</v>
      </c>
      <c r="C19" s="12">
        <v>110</v>
      </c>
      <c r="D19" s="12">
        <v>110</v>
      </c>
    </row>
    <row r="20" spans="1:4">
      <c r="A20" s="19">
        <v>19</v>
      </c>
      <c r="B20" s="12">
        <v>110</v>
      </c>
      <c r="C20" s="12">
        <v>110</v>
      </c>
      <c r="D20" s="12">
        <v>110</v>
      </c>
    </row>
    <row r="21" spans="1:4">
      <c r="A21" s="19">
        <v>20</v>
      </c>
      <c r="B21" s="12">
        <v>110</v>
      </c>
      <c r="C21" s="12">
        <v>110</v>
      </c>
      <c r="D21" s="12">
        <v>110</v>
      </c>
    </row>
    <row r="22" spans="1:4">
      <c r="A22" s="19">
        <v>21</v>
      </c>
      <c r="B22" s="12">
        <v>110</v>
      </c>
      <c r="C22" s="12">
        <v>110</v>
      </c>
      <c r="D22" s="12">
        <v>110</v>
      </c>
    </row>
    <row r="23" spans="1:4">
      <c r="A23" s="19">
        <v>22</v>
      </c>
      <c r="B23" s="12">
        <v>110</v>
      </c>
      <c r="C23" s="12">
        <v>110</v>
      </c>
      <c r="D23" s="12">
        <v>110</v>
      </c>
    </row>
    <row r="24" spans="1:4">
      <c r="A24" s="19">
        <v>23</v>
      </c>
      <c r="B24" s="12">
        <v>110</v>
      </c>
      <c r="C24" s="12">
        <v>110</v>
      </c>
      <c r="D24" s="12">
        <v>110</v>
      </c>
    </row>
    <row r="25" spans="1:4" ht="13.5" thickBot="1">
      <c r="A25" s="18">
        <v>24</v>
      </c>
      <c r="B25" s="11">
        <v>110</v>
      </c>
      <c r="C25" s="11">
        <v>110</v>
      </c>
      <c r="D25" s="11">
        <v>110</v>
      </c>
    </row>
    <row r="26" spans="1:4">
      <c r="A26" s="20">
        <v>25</v>
      </c>
      <c r="B26" s="13">
        <v>95</v>
      </c>
      <c r="C26" s="13">
        <v>95</v>
      </c>
      <c r="D26" s="13">
        <v>95</v>
      </c>
    </row>
    <row r="27" spans="1:4">
      <c r="A27" s="19">
        <v>26</v>
      </c>
      <c r="B27" s="12">
        <v>95</v>
      </c>
      <c r="C27" s="12">
        <v>95</v>
      </c>
      <c r="D27" s="12">
        <v>95</v>
      </c>
    </row>
    <row r="28" spans="1:4">
      <c r="A28" s="19">
        <v>27</v>
      </c>
      <c r="B28" s="12">
        <v>95</v>
      </c>
      <c r="C28" s="12">
        <v>95</v>
      </c>
      <c r="D28" s="12">
        <v>95</v>
      </c>
    </row>
    <row r="29" spans="1:4">
      <c r="A29" s="19">
        <v>28</v>
      </c>
      <c r="B29" s="12">
        <v>95</v>
      </c>
      <c r="C29" s="12">
        <v>95</v>
      </c>
      <c r="D29" s="12">
        <v>95</v>
      </c>
    </row>
    <row r="30" spans="1:4">
      <c r="A30" s="19">
        <v>29</v>
      </c>
      <c r="B30" s="12">
        <v>95</v>
      </c>
      <c r="C30" s="12">
        <v>95</v>
      </c>
      <c r="D30" s="12">
        <v>95</v>
      </c>
    </row>
    <row r="31" spans="1:4">
      <c r="A31" s="19">
        <v>30</v>
      </c>
      <c r="B31" s="12">
        <v>95</v>
      </c>
      <c r="C31" s="12">
        <v>95</v>
      </c>
      <c r="D31" s="12">
        <v>95</v>
      </c>
    </row>
    <row r="32" spans="1:4">
      <c r="A32" s="19">
        <v>31</v>
      </c>
      <c r="B32" s="12">
        <v>95</v>
      </c>
      <c r="C32" s="12">
        <v>95</v>
      </c>
      <c r="D32" s="12">
        <v>95</v>
      </c>
    </row>
    <row r="33" spans="1:4" ht="13.5" thickBot="1">
      <c r="A33" s="18">
        <v>32</v>
      </c>
      <c r="B33" s="11">
        <v>95</v>
      </c>
      <c r="C33" s="11">
        <v>95</v>
      </c>
      <c r="D33" s="11">
        <v>95</v>
      </c>
    </row>
    <row r="34" spans="1:4" ht="13.5" thickBot="1">
      <c r="A34" s="18" t="s">
        <v>82</v>
      </c>
      <c r="B34" s="27">
        <v>-50</v>
      </c>
      <c r="C34" s="27">
        <v>-50</v>
      </c>
      <c r="D34" s="27">
        <v>-50</v>
      </c>
    </row>
    <row r="35" spans="1:4" ht="13.5" thickBot="1">
      <c r="A35" s="18" t="s">
        <v>83</v>
      </c>
      <c r="B35" s="27">
        <v>0</v>
      </c>
      <c r="C35" s="27">
        <v>0</v>
      </c>
      <c r="D35" s="27">
        <v>0</v>
      </c>
    </row>
    <row r="36" spans="1:4" ht="13.5" thickBot="1">
      <c r="A36" s="18" t="s">
        <v>53</v>
      </c>
      <c r="B36" s="53">
        <v>0</v>
      </c>
      <c r="C36" s="53">
        <v>0</v>
      </c>
      <c r="D36" s="53">
        <v>0</v>
      </c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50" orientation="portrait" horizontalDpi="4294967295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92"/>
  <sheetViews>
    <sheetView workbookViewId="0">
      <selection sqref="A1:C65536"/>
    </sheetView>
  </sheetViews>
  <sheetFormatPr baseColWidth="10" defaultRowHeight="12.75"/>
  <cols>
    <col min="1" max="1" width="31.5703125" style="171" customWidth="1"/>
    <col min="2" max="2" width="8.85546875" style="171" bestFit="1" customWidth="1"/>
    <col min="3" max="3" width="39.7109375" style="171" bestFit="1" customWidth="1"/>
  </cols>
  <sheetData>
    <row r="1" spans="1:3">
      <c r="A1" s="170" t="s">
        <v>115</v>
      </c>
      <c r="B1" s="171" t="s">
        <v>65</v>
      </c>
      <c r="C1" s="171" t="s">
        <v>116</v>
      </c>
    </row>
    <row r="2" spans="1:3">
      <c r="A2" s="171" t="s">
        <v>117</v>
      </c>
      <c r="B2" s="171" t="s">
        <v>118</v>
      </c>
      <c r="C2" s="171" t="s">
        <v>119</v>
      </c>
    </row>
    <row r="3" spans="1:3">
      <c r="A3" s="171" t="s">
        <v>120</v>
      </c>
      <c r="B3" s="171" t="s">
        <v>121</v>
      </c>
      <c r="C3" s="171" t="s">
        <v>122</v>
      </c>
    </row>
    <row r="4" spans="1:3">
      <c r="A4" s="171" t="s">
        <v>123</v>
      </c>
      <c r="B4" s="171" t="s">
        <v>124</v>
      </c>
      <c r="C4" s="171" t="s">
        <v>125</v>
      </c>
    </row>
    <row r="5" spans="1:3">
      <c r="A5" s="171" t="s">
        <v>126</v>
      </c>
      <c r="B5" s="171" t="s">
        <v>127</v>
      </c>
      <c r="C5" s="171" t="s">
        <v>128</v>
      </c>
    </row>
    <row r="6" spans="1:3">
      <c r="A6" s="171" t="s">
        <v>129</v>
      </c>
      <c r="B6" s="171" t="s">
        <v>130</v>
      </c>
      <c r="C6" s="171" t="s">
        <v>131</v>
      </c>
    </row>
    <row r="7" spans="1:3">
      <c r="A7" s="171" t="s">
        <v>132</v>
      </c>
      <c r="B7" s="171" t="s">
        <v>133</v>
      </c>
      <c r="C7" s="171" t="s">
        <v>134</v>
      </c>
    </row>
    <row r="8" spans="1:3">
      <c r="A8" s="171" t="s">
        <v>135</v>
      </c>
      <c r="B8" s="171" t="s">
        <v>136</v>
      </c>
      <c r="C8" s="171" t="s">
        <v>137</v>
      </c>
    </row>
    <row r="9" spans="1:3">
      <c r="A9" s="171" t="s">
        <v>138</v>
      </c>
      <c r="B9" s="171" t="s">
        <v>139</v>
      </c>
      <c r="C9" s="171" t="s">
        <v>140</v>
      </c>
    </row>
    <row r="10" spans="1:3">
      <c r="A10" s="171" t="s">
        <v>141</v>
      </c>
      <c r="B10" s="171" t="s">
        <v>142</v>
      </c>
      <c r="C10" s="171" t="s">
        <v>143</v>
      </c>
    </row>
    <row r="11" spans="1:3">
      <c r="A11" s="171" t="s">
        <v>144</v>
      </c>
      <c r="B11" s="171" t="s">
        <v>145</v>
      </c>
      <c r="C11" s="171" t="s">
        <v>146</v>
      </c>
    </row>
    <row r="12" spans="1:3">
      <c r="A12" s="171" t="s">
        <v>147</v>
      </c>
      <c r="B12" s="171" t="s">
        <v>148</v>
      </c>
      <c r="C12" s="171" t="s">
        <v>149</v>
      </c>
    </row>
    <row r="13" spans="1:3">
      <c r="A13" s="171" t="s">
        <v>150</v>
      </c>
      <c r="B13" s="171" t="s">
        <v>151</v>
      </c>
      <c r="C13" s="171" t="s">
        <v>152</v>
      </c>
    </row>
    <row r="14" spans="1:3">
      <c r="A14" s="171" t="s">
        <v>153</v>
      </c>
      <c r="B14" s="171" t="s">
        <v>154</v>
      </c>
      <c r="C14" s="171" t="s">
        <v>155</v>
      </c>
    </row>
    <row r="15" spans="1:3">
      <c r="A15" s="171" t="s">
        <v>156</v>
      </c>
      <c r="B15" s="171" t="s">
        <v>157</v>
      </c>
      <c r="C15" s="171" t="s">
        <v>122</v>
      </c>
    </row>
    <row r="16" spans="1:3">
      <c r="A16" s="171" t="s">
        <v>158</v>
      </c>
      <c r="B16" s="171" t="s">
        <v>159</v>
      </c>
      <c r="C16" s="171" t="s">
        <v>160</v>
      </c>
    </row>
    <row r="17" spans="1:3">
      <c r="A17" s="171" t="s">
        <v>161</v>
      </c>
      <c r="B17" s="171" t="s">
        <v>162</v>
      </c>
      <c r="C17" s="171" t="s">
        <v>163</v>
      </c>
    </row>
    <row r="18" spans="1:3">
      <c r="A18" s="171" t="s">
        <v>164</v>
      </c>
      <c r="B18" s="171" t="s">
        <v>165</v>
      </c>
      <c r="C18" s="171" t="s">
        <v>163</v>
      </c>
    </row>
    <row r="19" spans="1:3">
      <c r="A19" s="171" t="s">
        <v>166</v>
      </c>
      <c r="B19" s="171" t="s">
        <v>167</v>
      </c>
      <c r="C19" s="171" t="s">
        <v>168</v>
      </c>
    </row>
    <row r="20" spans="1:3">
      <c r="A20" s="171" t="s">
        <v>169</v>
      </c>
      <c r="B20" s="171" t="s">
        <v>170</v>
      </c>
      <c r="C20" s="171" t="s">
        <v>171</v>
      </c>
    </row>
    <row r="21" spans="1:3">
      <c r="A21" s="171" t="s">
        <v>172</v>
      </c>
      <c r="B21" s="171" t="s">
        <v>173</v>
      </c>
      <c r="C21" s="171" t="s">
        <v>122</v>
      </c>
    </row>
    <row r="22" spans="1:3">
      <c r="A22" s="171" t="s">
        <v>174</v>
      </c>
      <c r="B22" s="171" t="s">
        <v>175</v>
      </c>
      <c r="C22" s="171" t="s">
        <v>176</v>
      </c>
    </row>
    <row r="23" spans="1:3">
      <c r="A23" s="171" t="s">
        <v>177</v>
      </c>
      <c r="B23" s="171" t="s">
        <v>178</v>
      </c>
      <c r="C23" s="171" t="s">
        <v>179</v>
      </c>
    </row>
    <row r="24" spans="1:3">
      <c r="A24" s="171" t="s">
        <v>180</v>
      </c>
      <c r="B24" s="171" t="s">
        <v>181</v>
      </c>
      <c r="C24" s="171" t="s">
        <v>171</v>
      </c>
    </row>
    <row r="25" spans="1:3">
      <c r="A25" s="171" t="s">
        <v>182</v>
      </c>
      <c r="B25" s="171" t="s">
        <v>183</v>
      </c>
      <c r="C25" s="171" t="s">
        <v>184</v>
      </c>
    </row>
    <row r="26" spans="1:3">
      <c r="A26" s="171" t="s">
        <v>185</v>
      </c>
      <c r="B26" s="171" t="s">
        <v>186</v>
      </c>
      <c r="C26" s="171" t="s">
        <v>187</v>
      </c>
    </row>
    <row r="27" spans="1:3">
      <c r="A27" s="171" t="s">
        <v>188</v>
      </c>
      <c r="B27" s="171" t="s">
        <v>189</v>
      </c>
      <c r="C27" s="171" t="s">
        <v>190</v>
      </c>
    </row>
    <row r="28" spans="1:3">
      <c r="A28" s="171" t="s">
        <v>191</v>
      </c>
      <c r="B28" s="171" t="s">
        <v>192</v>
      </c>
      <c r="C28" s="171" t="s">
        <v>134</v>
      </c>
    </row>
    <row r="29" spans="1:3">
      <c r="A29" s="171" t="s">
        <v>193</v>
      </c>
      <c r="B29" s="171" t="s">
        <v>194</v>
      </c>
      <c r="C29" s="171" t="s">
        <v>195</v>
      </c>
    </row>
    <row r="30" spans="1:3">
      <c r="A30" s="171" t="s">
        <v>196</v>
      </c>
      <c r="B30" s="171" t="s">
        <v>197</v>
      </c>
      <c r="C30" s="171" t="s">
        <v>198</v>
      </c>
    </row>
    <row r="31" spans="1:3">
      <c r="A31" s="171" t="s">
        <v>199</v>
      </c>
      <c r="B31" s="171" t="s">
        <v>200</v>
      </c>
      <c r="C31" s="171" t="s">
        <v>134</v>
      </c>
    </row>
    <row r="32" spans="1:3">
      <c r="A32" s="171" t="s">
        <v>201</v>
      </c>
      <c r="B32" s="171" t="s">
        <v>202</v>
      </c>
      <c r="C32" s="171" t="s">
        <v>190</v>
      </c>
    </row>
    <row r="33" spans="1:3">
      <c r="A33" s="171" t="s">
        <v>203</v>
      </c>
      <c r="B33" s="171" t="s">
        <v>204</v>
      </c>
      <c r="C33" s="171" t="s">
        <v>152</v>
      </c>
    </row>
    <row r="34" spans="1:3">
      <c r="A34" s="171" t="s">
        <v>205</v>
      </c>
      <c r="B34" s="171" t="s">
        <v>206</v>
      </c>
      <c r="C34" s="171" t="s">
        <v>207</v>
      </c>
    </row>
    <row r="35" spans="1:3">
      <c r="A35" s="171" t="s">
        <v>208</v>
      </c>
      <c r="B35" s="171" t="s">
        <v>209</v>
      </c>
      <c r="C35" s="171" t="s">
        <v>137</v>
      </c>
    </row>
    <row r="36" spans="1:3">
      <c r="A36" s="171" t="s">
        <v>210</v>
      </c>
      <c r="B36" s="171" t="s">
        <v>211</v>
      </c>
      <c r="C36" s="171" t="s">
        <v>212</v>
      </c>
    </row>
    <row r="37" spans="1:3">
      <c r="A37" s="171" t="s">
        <v>213</v>
      </c>
      <c r="B37" s="171" t="s">
        <v>214</v>
      </c>
      <c r="C37" s="171" t="s">
        <v>119</v>
      </c>
    </row>
    <row r="38" spans="1:3">
      <c r="A38" s="171" t="s">
        <v>215</v>
      </c>
      <c r="B38" s="171" t="s">
        <v>216</v>
      </c>
      <c r="C38" s="171" t="s">
        <v>184</v>
      </c>
    </row>
    <row r="39" spans="1:3">
      <c r="A39" s="171" t="s">
        <v>217</v>
      </c>
      <c r="B39" s="171" t="s">
        <v>218</v>
      </c>
      <c r="C39" s="171" t="s">
        <v>219</v>
      </c>
    </row>
    <row r="40" spans="1:3">
      <c r="A40" s="171" t="s">
        <v>220</v>
      </c>
      <c r="B40" s="171" t="s">
        <v>221</v>
      </c>
      <c r="C40" s="171" t="s">
        <v>219</v>
      </c>
    </row>
    <row r="41" spans="1:3">
      <c r="A41" s="171" t="s">
        <v>222</v>
      </c>
      <c r="B41" s="171" t="s">
        <v>223</v>
      </c>
      <c r="C41" s="171" t="s">
        <v>155</v>
      </c>
    </row>
    <row r="42" spans="1:3">
      <c r="A42" s="171" t="s">
        <v>224</v>
      </c>
      <c r="B42" s="171" t="s">
        <v>225</v>
      </c>
      <c r="C42" s="171" t="s">
        <v>119</v>
      </c>
    </row>
    <row r="43" spans="1:3">
      <c r="A43" s="171" t="s">
        <v>226</v>
      </c>
      <c r="B43" s="171" t="s">
        <v>227</v>
      </c>
      <c r="C43" s="171" t="s">
        <v>228</v>
      </c>
    </row>
    <row r="44" spans="1:3">
      <c r="A44" s="171" t="s">
        <v>229</v>
      </c>
      <c r="B44" s="171" t="s">
        <v>230</v>
      </c>
      <c r="C44" s="171" t="s">
        <v>179</v>
      </c>
    </row>
    <row r="45" spans="1:3">
      <c r="A45" s="171" t="s">
        <v>231</v>
      </c>
      <c r="B45" s="171" t="s">
        <v>232</v>
      </c>
      <c r="C45" s="171" t="s">
        <v>119</v>
      </c>
    </row>
    <row r="46" spans="1:3">
      <c r="A46" s="171" t="s">
        <v>233</v>
      </c>
      <c r="B46" s="171" t="s">
        <v>234</v>
      </c>
      <c r="C46" s="171" t="s">
        <v>179</v>
      </c>
    </row>
    <row r="47" spans="1:3">
      <c r="A47" s="171" t="s">
        <v>235</v>
      </c>
      <c r="B47" s="171" t="s">
        <v>236</v>
      </c>
      <c r="C47" s="171" t="s">
        <v>237</v>
      </c>
    </row>
    <row r="48" spans="1:3">
      <c r="A48" s="171" t="s">
        <v>238</v>
      </c>
      <c r="B48" s="171" t="s">
        <v>239</v>
      </c>
      <c r="C48" s="171" t="s">
        <v>240</v>
      </c>
    </row>
    <row r="49" spans="1:3">
      <c r="A49" s="171" t="s">
        <v>241</v>
      </c>
      <c r="B49" s="171" t="s">
        <v>242</v>
      </c>
      <c r="C49" s="171" t="s">
        <v>149</v>
      </c>
    </row>
    <row r="50" spans="1:3">
      <c r="A50" s="171" t="s">
        <v>243</v>
      </c>
      <c r="B50" s="171" t="s">
        <v>244</v>
      </c>
      <c r="C50" s="171" t="s">
        <v>245</v>
      </c>
    </row>
    <row r="51" spans="1:3">
      <c r="A51" s="171" t="s">
        <v>246</v>
      </c>
      <c r="B51" s="171" t="s">
        <v>247</v>
      </c>
      <c r="C51" s="171" t="s">
        <v>248</v>
      </c>
    </row>
    <row r="52" spans="1:3">
      <c r="A52" s="171" t="s">
        <v>249</v>
      </c>
      <c r="B52" s="171" t="s">
        <v>250</v>
      </c>
      <c r="C52" s="171" t="s">
        <v>119</v>
      </c>
    </row>
    <row r="53" spans="1:3">
      <c r="A53" s="171" t="s">
        <v>251</v>
      </c>
      <c r="B53" s="171" t="s">
        <v>252</v>
      </c>
      <c r="C53" s="171" t="s">
        <v>253</v>
      </c>
    </row>
    <row r="54" spans="1:3">
      <c r="A54" s="171" t="s">
        <v>254</v>
      </c>
      <c r="B54" s="171" t="s">
        <v>255</v>
      </c>
      <c r="C54" s="171" t="s">
        <v>207</v>
      </c>
    </row>
    <row r="55" spans="1:3">
      <c r="A55" s="171" t="s">
        <v>256</v>
      </c>
      <c r="B55" s="171" t="s">
        <v>257</v>
      </c>
      <c r="C55" s="171" t="s">
        <v>122</v>
      </c>
    </row>
    <row r="56" spans="1:3">
      <c r="A56" s="171" t="s">
        <v>258</v>
      </c>
      <c r="B56" s="171" t="s">
        <v>259</v>
      </c>
      <c r="C56" s="171" t="s">
        <v>260</v>
      </c>
    </row>
    <row r="57" spans="1:3">
      <c r="A57" s="171" t="s">
        <v>261</v>
      </c>
      <c r="B57" s="171" t="s">
        <v>262</v>
      </c>
      <c r="C57" s="171" t="s">
        <v>134</v>
      </c>
    </row>
    <row r="58" spans="1:3">
      <c r="A58" s="171" t="s">
        <v>263</v>
      </c>
      <c r="B58" s="171" t="s">
        <v>264</v>
      </c>
      <c r="C58" s="171" t="s">
        <v>140</v>
      </c>
    </row>
    <row r="59" spans="1:3">
      <c r="A59" s="171" t="s">
        <v>265</v>
      </c>
      <c r="B59" s="171" t="s">
        <v>266</v>
      </c>
      <c r="C59" s="171" t="s">
        <v>187</v>
      </c>
    </row>
    <row r="60" spans="1:3">
      <c r="A60" s="171" t="s">
        <v>267</v>
      </c>
      <c r="B60" s="171" t="s">
        <v>268</v>
      </c>
      <c r="C60" s="171" t="s">
        <v>187</v>
      </c>
    </row>
    <row r="61" spans="1:3">
      <c r="A61" s="171" t="s">
        <v>269</v>
      </c>
      <c r="B61" s="171" t="s">
        <v>270</v>
      </c>
      <c r="C61" s="171" t="s">
        <v>146</v>
      </c>
    </row>
    <row r="62" spans="1:3">
      <c r="A62" s="171" t="s">
        <v>271</v>
      </c>
      <c r="B62" s="171" t="s">
        <v>272</v>
      </c>
      <c r="C62" s="171" t="s">
        <v>119</v>
      </c>
    </row>
    <row r="63" spans="1:3">
      <c r="A63" s="171" t="s">
        <v>273</v>
      </c>
      <c r="B63" s="171" t="s">
        <v>274</v>
      </c>
      <c r="C63" s="171" t="s">
        <v>119</v>
      </c>
    </row>
    <row r="64" spans="1:3">
      <c r="A64" s="171" t="s">
        <v>275</v>
      </c>
      <c r="B64" s="171" t="s">
        <v>276</v>
      </c>
      <c r="C64" s="171" t="s">
        <v>134</v>
      </c>
    </row>
    <row r="65" spans="1:3">
      <c r="A65" s="171" t="s">
        <v>277</v>
      </c>
      <c r="B65" s="171" t="s">
        <v>278</v>
      </c>
      <c r="C65" s="171" t="s">
        <v>279</v>
      </c>
    </row>
    <row r="66" spans="1:3">
      <c r="A66" s="171" t="s">
        <v>280</v>
      </c>
      <c r="B66" s="171" t="s">
        <v>281</v>
      </c>
      <c r="C66" s="171" t="s">
        <v>282</v>
      </c>
    </row>
    <row r="67" spans="1:3">
      <c r="A67" s="171" t="s">
        <v>283</v>
      </c>
      <c r="B67" s="171" t="s">
        <v>284</v>
      </c>
      <c r="C67" s="171" t="s">
        <v>140</v>
      </c>
    </row>
    <row r="68" spans="1:3">
      <c r="A68" s="171" t="s">
        <v>285</v>
      </c>
      <c r="B68" s="171" t="s">
        <v>286</v>
      </c>
      <c r="C68" s="171" t="s">
        <v>187</v>
      </c>
    </row>
    <row r="69" spans="1:3">
      <c r="A69" s="171" t="s">
        <v>287</v>
      </c>
      <c r="B69" s="171" t="s">
        <v>288</v>
      </c>
      <c r="C69" s="171" t="s">
        <v>168</v>
      </c>
    </row>
    <row r="70" spans="1:3">
      <c r="A70" s="171" t="s">
        <v>289</v>
      </c>
      <c r="B70" s="171" t="s">
        <v>290</v>
      </c>
      <c r="C70" s="171" t="s">
        <v>282</v>
      </c>
    </row>
    <row r="71" spans="1:3">
      <c r="A71" s="171" t="s">
        <v>291</v>
      </c>
      <c r="B71" s="171" t="s">
        <v>292</v>
      </c>
      <c r="C71" s="171" t="s">
        <v>240</v>
      </c>
    </row>
    <row r="72" spans="1:3">
      <c r="A72" s="171" t="s">
        <v>293</v>
      </c>
      <c r="B72" s="171" t="s">
        <v>294</v>
      </c>
      <c r="C72" s="171" t="s">
        <v>119</v>
      </c>
    </row>
    <row r="73" spans="1:3">
      <c r="A73" s="171" t="s">
        <v>295</v>
      </c>
      <c r="B73" s="171" t="s">
        <v>296</v>
      </c>
      <c r="C73" s="171" t="s">
        <v>187</v>
      </c>
    </row>
    <row r="74" spans="1:3">
      <c r="A74" s="171" t="s">
        <v>297</v>
      </c>
      <c r="B74" s="171" t="s">
        <v>298</v>
      </c>
      <c r="C74" s="171" t="s">
        <v>282</v>
      </c>
    </row>
    <row r="75" spans="1:3">
      <c r="A75" s="171" t="s">
        <v>299</v>
      </c>
      <c r="B75" s="171" t="s">
        <v>300</v>
      </c>
      <c r="C75" s="171" t="s">
        <v>301</v>
      </c>
    </row>
    <row r="76" spans="1:3">
      <c r="A76" s="171" t="s">
        <v>302</v>
      </c>
      <c r="B76" s="171" t="s">
        <v>303</v>
      </c>
      <c r="C76" s="171" t="s">
        <v>137</v>
      </c>
    </row>
    <row r="77" spans="1:3">
      <c r="A77" s="171" t="s">
        <v>304</v>
      </c>
      <c r="B77" s="171" t="s">
        <v>305</v>
      </c>
      <c r="C77" s="171" t="s">
        <v>245</v>
      </c>
    </row>
    <row r="78" spans="1:3">
      <c r="A78" s="171" t="s">
        <v>306</v>
      </c>
      <c r="B78" s="171" t="s">
        <v>307</v>
      </c>
      <c r="C78" s="171" t="s">
        <v>176</v>
      </c>
    </row>
    <row r="79" spans="1:3">
      <c r="A79" s="171" t="s">
        <v>308</v>
      </c>
      <c r="B79" s="171" t="s">
        <v>309</v>
      </c>
      <c r="C79" s="171" t="s">
        <v>207</v>
      </c>
    </row>
    <row r="80" spans="1:3">
      <c r="A80" s="171" t="s">
        <v>310</v>
      </c>
      <c r="B80" s="171" t="s">
        <v>311</v>
      </c>
      <c r="C80" s="171" t="s">
        <v>207</v>
      </c>
    </row>
    <row r="81" spans="1:3">
      <c r="A81" s="171" t="s">
        <v>312</v>
      </c>
      <c r="B81" s="171" t="s">
        <v>313</v>
      </c>
      <c r="C81" s="171" t="s">
        <v>207</v>
      </c>
    </row>
    <row r="82" spans="1:3">
      <c r="A82" s="171" t="s">
        <v>314</v>
      </c>
      <c r="B82" s="171" t="s">
        <v>315</v>
      </c>
      <c r="C82" s="171" t="s">
        <v>187</v>
      </c>
    </row>
    <row r="83" spans="1:3">
      <c r="A83" s="171" t="s">
        <v>316</v>
      </c>
      <c r="B83" s="171" t="s">
        <v>317</v>
      </c>
      <c r="C83" s="171" t="s">
        <v>195</v>
      </c>
    </row>
    <row r="84" spans="1:3">
      <c r="A84" s="171" t="s">
        <v>318</v>
      </c>
      <c r="B84" s="171" t="s">
        <v>319</v>
      </c>
      <c r="C84" s="171" t="s">
        <v>146</v>
      </c>
    </row>
    <row r="85" spans="1:3">
      <c r="A85" s="171" t="s">
        <v>320</v>
      </c>
      <c r="B85" s="171" t="s">
        <v>321</v>
      </c>
      <c r="C85" s="171" t="s">
        <v>125</v>
      </c>
    </row>
    <row r="86" spans="1:3">
      <c r="A86" s="171" t="s">
        <v>322</v>
      </c>
      <c r="B86" s="171" t="s">
        <v>323</v>
      </c>
      <c r="C86" s="171" t="s">
        <v>179</v>
      </c>
    </row>
    <row r="87" spans="1:3">
      <c r="A87" s="171" t="s">
        <v>324</v>
      </c>
      <c r="B87" s="171" t="s">
        <v>325</v>
      </c>
      <c r="C87" s="171" t="s">
        <v>260</v>
      </c>
    </row>
    <row r="88" spans="1:3">
      <c r="A88" s="171" t="s">
        <v>326</v>
      </c>
      <c r="B88" s="171" t="s">
        <v>327</v>
      </c>
      <c r="C88" s="171" t="s">
        <v>125</v>
      </c>
    </row>
    <row r="89" spans="1:3">
      <c r="A89" s="171" t="s">
        <v>328</v>
      </c>
      <c r="B89" s="171" t="s">
        <v>329</v>
      </c>
      <c r="C89" s="171" t="s">
        <v>195</v>
      </c>
    </row>
    <row r="90" spans="1:3">
      <c r="A90" s="171" t="s">
        <v>330</v>
      </c>
      <c r="B90" s="171" t="s">
        <v>331</v>
      </c>
      <c r="C90" s="171" t="s">
        <v>140</v>
      </c>
    </row>
    <row r="91" spans="1:3">
      <c r="A91" s="171" t="s">
        <v>332</v>
      </c>
      <c r="B91" s="171" t="s">
        <v>333</v>
      </c>
      <c r="C91" s="171" t="s">
        <v>301</v>
      </c>
    </row>
    <row r="92" spans="1:3">
      <c r="A92" s="171" t="s">
        <v>334</v>
      </c>
      <c r="B92" s="171" t="s">
        <v>335</v>
      </c>
      <c r="C92" s="171" t="s">
        <v>137</v>
      </c>
    </row>
    <row r="93" spans="1:3">
      <c r="A93" s="171" t="s">
        <v>336</v>
      </c>
      <c r="B93" s="171" t="s">
        <v>337</v>
      </c>
      <c r="C93" s="171" t="s">
        <v>122</v>
      </c>
    </row>
    <row r="94" spans="1:3">
      <c r="A94" s="171" t="s">
        <v>338</v>
      </c>
      <c r="B94" s="171" t="s">
        <v>339</v>
      </c>
      <c r="C94" s="171" t="s">
        <v>163</v>
      </c>
    </row>
    <row r="95" spans="1:3">
      <c r="A95" s="171" t="s">
        <v>340</v>
      </c>
      <c r="B95" s="171" t="s">
        <v>341</v>
      </c>
      <c r="C95" s="171" t="s">
        <v>134</v>
      </c>
    </row>
    <row r="96" spans="1:3">
      <c r="A96" s="171" t="s">
        <v>342</v>
      </c>
      <c r="B96" s="171" t="s">
        <v>343</v>
      </c>
      <c r="C96" s="171" t="s">
        <v>125</v>
      </c>
    </row>
    <row r="97" spans="1:3">
      <c r="A97" s="171" t="s">
        <v>344</v>
      </c>
      <c r="B97" s="171" t="s">
        <v>345</v>
      </c>
      <c r="C97" s="171" t="s">
        <v>184</v>
      </c>
    </row>
    <row r="98" spans="1:3">
      <c r="A98" s="171" t="s">
        <v>346</v>
      </c>
      <c r="B98" s="171" t="s">
        <v>347</v>
      </c>
      <c r="C98" s="171" t="s">
        <v>179</v>
      </c>
    </row>
    <row r="99" spans="1:3">
      <c r="A99" s="171" t="s">
        <v>348</v>
      </c>
      <c r="B99" s="171" t="s">
        <v>349</v>
      </c>
      <c r="C99" s="171" t="s">
        <v>128</v>
      </c>
    </row>
    <row r="100" spans="1:3">
      <c r="A100" s="171" t="s">
        <v>350</v>
      </c>
      <c r="B100" s="171" t="s">
        <v>351</v>
      </c>
      <c r="C100" s="171" t="s">
        <v>168</v>
      </c>
    </row>
    <row r="101" spans="1:3">
      <c r="A101" s="171" t="s">
        <v>352</v>
      </c>
      <c r="B101" s="171" t="s">
        <v>353</v>
      </c>
      <c r="C101" s="171" t="s">
        <v>198</v>
      </c>
    </row>
    <row r="102" spans="1:3">
      <c r="A102" s="171" t="s">
        <v>354</v>
      </c>
      <c r="B102" s="171" t="s">
        <v>355</v>
      </c>
      <c r="C102" s="171" t="s">
        <v>119</v>
      </c>
    </row>
    <row r="103" spans="1:3">
      <c r="A103" s="171" t="s">
        <v>356</v>
      </c>
      <c r="B103" s="171" t="s">
        <v>357</v>
      </c>
      <c r="C103" s="171" t="s">
        <v>128</v>
      </c>
    </row>
    <row r="104" spans="1:3">
      <c r="A104" s="171" t="s">
        <v>358</v>
      </c>
      <c r="B104" s="171" t="s">
        <v>359</v>
      </c>
      <c r="C104" s="171" t="s">
        <v>134</v>
      </c>
    </row>
    <row r="105" spans="1:3">
      <c r="A105" s="171" t="s">
        <v>360</v>
      </c>
      <c r="B105" s="171" t="s">
        <v>361</v>
      </c>
      <c r="C105" s="171" t="s">
        <v>362</v>
      </c>
    </row>
    <row r="106" spans="1:3">
      <c r="A106" s="171" t="s">
        <v>363</v>
      </c>
      <c r="B106" s="171" t="s">
        <v>364</v>
      </c>
      <c r="C106" s="171" t="s">
        <v>260</v>
      </c>
    </row>
    <row r="107" spans="1:3">
      <c r="A107" s="171" t="s">
        <v>365</v>
      </c>
      <c r="B107" s="171" t="s">
        <v>366</v>
      </c>
      <c r="C107" s="171" t="s">
        <v>125</v>
      </c>
    </row>
    <row r="108" spans="1:3">
      <c r="A108" s="171" t="s">
        <v>367</v>
      </c>
      <c r="B108" s="171" t="s">
        <v>368</v>
      </c>
      <c r="C108" s="171" t="s">
        <v>369</v>
      </c>
    </row>
    <row r="109" spans="1:3">
      <c r="A109" s="171" t="s">
        <v>370</v>
      </c>
      <c r="B109" s="171" t="s">
        <v>371</v>
      </c>
      <c r="C109" s="171" t="s">
        <v>134</v>
      </c>
    </row>
    <row r="110" spans="1:3">
      <c r="A110" s="171" t="s">
        <v>372</v>
      </c>
      <c r="B110" s="171" t="s">
        <v>373</v>
      </c>
      <c r="C110" s="171" t="s">
        <v>137</v>
      </c>
    </row>
    <row r="111" spans="1:3">
      <c r="A111" s="171" t="s">
        <v>374</v>
      </c>
      <c r="B111" s="171" t="s">
        <v>375</v>
      </c>
      <c r="C111" s="171" t="s">
        <v>245</v>
      </c>
    </row>
    <row r="112" spans="1:3">
      <c r="A112" s="171" t="s">
        <v>376</v>
      </c>
      <c r="B112" s="171" t="s">
        <v>377</v>
      </c>
      <c r="C112" s="171" t="s">
        <v>301</v>
      </c>
    </row>
    <row r="113" spans="1:3">
      <c r="A113" s="171" t="s">
        <v>378</v>
      </c>
      <c r="B113" s="171" t="s">
        <v>379</v>
      </c>
      <c r="C113" s="171" t="s">
        <v>380</v>
      </c>
    </row>
    <row r="114" spans="1:3">
      <c r="A114" s="171" t="s">
        <v>381</v>
      </c>
      <c r="B114" s="171" t="s">
        <v>382</v>
      </c>
      <c r="C114" s="171" t="s">
        <v>380</v>
      </c>
    </row>
    <row r="115" spans="1:3">
      <c r="A115" s="171" t="s">
        <v>383</v>
      </c>
      <c r="B115" s="171" t="s">
        <v>384</v>
      </c>
      <c r="C115" s="171" t="s">
        <v>122</v>
      </c>
    </row>
    <row r="116" spans="1:3">
      <c r="A116" s="171" t="s">
        <v>385</v>
      </c>
      <c r="B116" s="171" t="s">
        <v>386</v>
      </c>
      <c r="C116" s="171" t="s">
        <v>163</v>
      </c>
    </row>
    <row r="117" spans="1:3">
      <c r="A117" s="171" t="s">
        <v>387</v>
      </c>
      <c r="B117" s="171" t="s">
        <v>388</v>
      </c>
      <c r="C117" s="171" t="s">
        <v>119</v>
      </c>
    </row>
    <row r="118" spans="1:3">
      <c r="A118" s="171" t="s">
        <v>389</v>
      </c>
      <c r="B118" s="171" t="s">
        <v>390</v>
      </c>
      <c r="C118" s="171" t="s">
        <v>198</v>
      </c>
    </row>
    <row r="119" spans="1:3">
      <c r="A119" s="171" t="s">
        <v>391</v>
      </c>
      <c r="B119" s="171" t="s">
        <v>392</v>
      </c>
      <c r="C119" s="171" t="s">
        <v>187</v>
      </c>
    </row>
    <row r="120" spans="1:3">
      <c r="A120" s="171" t="s">
        <v>393</v>
      </c>
      <c r="B120" s="171" t="s">
        <v>394</v>
      </c>
      <c r="C120" s="171" t="s">
        <v>137</v>
      </c>
    </row>
    <row r="121" spans="1:3">
      <c r="A121" s="171" t="s">
        <v>395</v>
      </c>
      <c r="B121" s="171" t="s">
        <v>396</v>
      </c>
      <c r="C121" s="171" t="s">
        <v>195</v>
      </c>
    </row>
    <row r="122" spans="1:3">
      <c r="A122" s="171" t="s">
        <v>397</v>
      </c>
      <c r="B122" s="171" t="s">
        <v>398</v>
      </c>
      <c r="C122" s="171" t="s">
        <v>128</v>
      </c>
    </row>
    <row r="123" spans="1:3">
      <c r="A123" s="171" t="s">
        <v>399</v>
      </c>
      <c r="B123" s="171" t="s">
        <v>400</v>
      </c>
      <c r="C123" s="171" t="s">
        <v>401</v>
      </c>
    </row>
    <row r="124" spans="1:3">
      <c r="A124" s="172" t="s">
        <v>402</v>
      </c>
      <c r="B124" s="172" t="s">
        <v>403</v>
      </c>
      <c r="C124" s="171" t="s">
        <v>401</v>
      </c>
    </row>
    <row r="125" spans="1:3">
      <c r="A125" s="172" t="s">
        <v>404</v>
      </c>
      <c r="B125" s="172" t="s">
        <v>405</v>
      </c>
      <c r="C125" s="171" t="s">
        <v>401</v>
      </c>
    </row>
    <row r="126" spans="1:3">
      <c r="A126" s="172" t="s">
        <v>406</v>
      </c>
      <c r="B126" s="172" t="s">
        <v>407</v>
      </c>
      <c r="C126" s="171" t="s">
        <v>401</v>
      </c>
    </row>
    <row r="127" spans="1:3">
      <c r="A127" s="172" t="s">
        <v>408</v>
      </c>
      <c r="B127" s="172" t="s">
        <v>409</v>
      </c>
      <c r="C127" s="171" t="s">
        <v>401</v>
      </c>
    </row>
    <row r="128" spans="1:3">
      <c r="A128" s="172" t="s">
        <v>410</v>
      </c>
      <c r="B128" s="172" t="s">
        <v>411</v>
      </c>
      <c r="C128" s="171" t="s">
        <v>401</v>
      </c>
    </row>
    <row r="129" spans="1:3">
      <c r="A129" s="171" t="s">
        <v>412</v>
      </c>
      <c r="B129" s="171" t="s">
        <v>413</v>
      </c>
      <c r="C129" s="171" t="s">
        <v>137</v>
      </c>
    </row>
    <row r="130" spans="1:3">
      <c r="A130" s="171" t="s">
        <v>414</v>
      </c>
      <c r="B130" s="171" t="s">
        <v>415</v>
      </c>
      <c r="C130" s="171" t="s">
        <v>146</v>
      </c>
    </row>
    <row r="131" spans="1:3">
      <c r="A131" s="171" t="s">
        <v>416</v>
      </c>
      <c r="B131" s="171" t="s">
        <v>417</v>
      </c>
      <c r="C131" s="171" t="s">
        <v>125</v>
      </c>
    </row>
    <row r="132" spans="1:3">
      <c r="A132" s="171" t="s">
        <v>418</v>
      </c>
      <c r="B132" s="171" t="s">
        <v>419</v>
      </c>
      <c r="C132" s="171" t="s">
        <v>187</v>
      </c>
    </row>
    <row r="133" spans="1:3">
      <c r="A133" s="171" t="s">
        <v>420</v>
      </c>
      <c r="B133" s="171" t="s">
        <v>421</v>
      </c>
      <c r="C133" s="171" t="s">
        <v>422</v>
      </c>
    </row>
    <row r="134" spans="1:3">
      <c r="A134" s="171" t="s">
        <v>423</v>
      </c>
      <c r="B134" s="171" t="s">
        <v>424</v>
      </c>
      <c r="C134" s="171" t="s">
        <v>207</v>
      </c>
    </row>
    <row r="135" spans="1:3">
      <c r="A135" s="171" t="s">
        <v>425</v>
      </c>
      <c r="B135" s="171" t="s">
        <v>426</v>
      </c>
      <c r="C135" s="171" t="s">
        <v>279</v>
      </c>
    </row>
    <row r="136" spans="1:3">
      <c r="A136" s="171" t="s">
        <v>427</v>
      </c>
      <c r="B136" s="171" t="s">
        <v>428</v>
      </c>
      <c r="C136" s="171" t="s">
        <v>122</v>
      </c>
    </row>
    <row r="137" spans="1:3">
      <c r="A137" s="171" t="s">
        <v>429</v>
      </c>
      <c r="B137" s="171" t="s">
        <v>430</v>
      </c>
      <c r="C137" s="171" t="s">
        <v>134</v>
      </c>
    </row>
    <row r="138" spans="1:3">
      <c r="A138" s="171" t="s">
        <v>431</v>
      </c>
      <c r="B138" s="171" t="s">
        <v>432</v>
      </c>
      <c r="C138" s="171" t="s">
        <v>155</v>
      </c>
    </row>
    <row r="139" spans="1:3">
      <c r="A139" s="171" t="s">
        <v>433</v>
      </c>
      <c r="B139" s="171" t="s">
        <v>434</v>
      </c>
      <c r="C139" s="171" t="s">
        <v>253</v>
      </c>
    </row>
    <row r="140" spans="1:3">
      <c r="A140" s="171" t="s">
        <v>435</v>
      </c>
      <c r="B140" s="171" t="s">
        <v>436</v>
      </c>
      <c r="C140" s="171" t="s">
        <v>437</v>
      </c>
    </row>
    <row r="141" spans="1:3">
      <c r="A141" s="171" t="s">
        <v>438</v>
      </c>
      <c r="B141" s="171" t="s">
        <v>439</v>
      </c>
      <c r="C141" s="171" t="s">
        <v>190</v>
      </c>
    </row>
    <row r="142" spans="1:3">
      <c r="A142" s="171" t="s">
        <v>440</v>
      </c>
      <c r="B142" s="171" t="s">
        <v>441</v>
      </c>
      <c r="C142" s="171" t="s">
        <v>207</v>
      </c>
    </row>
    <row r="143" spans="1:3">
      <c r="A143" s="171" t="s">
        <v>442</v>
      </c>
      <c r="B143" s="171" t="s">
        <v>443</v>
      </c>
      <c r="C143" s="171" t="s">
        <v>134</v>
      </c>
    </row>
    <row r="144" spans="1:3">
      <c r="A144" s="171" t="s">
        <v>444</v>
      </c>
      <c r="B144" s="171" t="s">
        <v>445</v>
      </c>
      <c r="C144" s="171" t="s">
        <v>260</v>
      </c>
    </row>
    <row r="145" spans="1:3">
      <c r="A145" s="171" t="s">
        <v>446</v>
      </c>
      <c r="B145" s="171" t="s">
        <v>447</v>
      </c>
      <c r="C145" s="171" t="s">
        <v>253</v>
      </c>
    </row>
    <row r="146" spans="1:3">
      <c r="A146" s="171" t="s">
        <v>448</v>
      </c>
      <c r="B146" s="171" t="s">
        <v>449</v>
      </c>
      <c r="C146" s="171" t="s">
        <v>122</v>
      </c>
    </row>
    <row r="147" spans="1:3">
      <c r="A147" s="171" t="s">
        <v>450</v>
      </c>
      <c r="B147" s="171" t="s">
        <v>451</v>
      </c>
      <c r="C147" s="171" t="s">
        <v>122</v>
      </c>
    </row>
    <row r="148" spans="1:3">
      <c r="A148" s="171" t="s">
        <v>452</v>
      </c>
      <c r="B148" s="171" t="s">
        <v>453</v>
      </c>
      <c r="C148" s="171" t="s">
        <v>128</v>
      </c>
    </row>
    <row r="149" spans="1:3">
      <c r="A149" s="171" t="s">
        <v>454</v>
      </c>
      <c r="B149" s="171" t="s">
        <v>455</v>
      </c>
      <c r="C149" s="171" t="s">
        <v>282</v>
      </c>
    </row>
    <row r="150" spans="1:3">
      <c r="A150" s="171" t="s">
        <v>456</v>
      </c>
      <c r="B150" s="171" t="s">
        <v>457</v>
      </c>
      <c r="C150" s="171" t="s">
        <v>179</v>
      </c>
    </row>
    <row r="151" spans="1:3">
      <c r="A151" s="171" t="s">
        <v>458</v>
      </c>
      <c r="B151" s="171" t="s">
        <v>459</v>
      </c>
      <c r="C151" s="171" t="s">
        <v>125</v>
      </c>
    </row>
    <row r="152" spans="1:3">
      <c r="A152" s="171" t="s">
        <v>460</v>
      </c>
      <c r="B152" s="171" t="s">
        <v>461</v>
      </c>
      <c r="C152" s="171" t="s">
        <v>149</v>
      </c>
    </row>
    <row r="153" spans="1:3">
      <c r="A153" s="171" t="s">
        <v>462</v>
      </c>
      <c r="B153" s="171" t="s">
        <v>463</v>
      </c>
      <c r="C153" s="171" t="s">
        <v>464</v>
      </c>
    </row>
    <row r="154" spans="1:3">
      <c r="A154" s="171" t="s">
        <v>465</v>
      </c>
      <c r="B154" s="171" t="s">
        <v>466</v>
      </c>
      <c r="C154" s="171" t="s">
        <v>134</v>
      </c>
    </row>
    <row r="155" spans="1:3">
      <c r="A155" s="171" t="s">
        <v>467</v>
      </c>
      <c r="B155" s="171" t="s">
        <v>468</v>
      </c>
      <c r="C155" s="171" t="s">
        <v>212</v>
      </c>
    </row>
    <row r="156" spans="1:3">
      <c r="A156" s="171" t="s">
        <v>469</v>
      </c>
      <c r="B156" s="171" t="s">
        <v>470</v>
      </c>
      <c r="C156" s="171" t="s">
        <v>464</v>
      </c>
    </row>
    <row r="157" spans="1:3">
      <c r="A157" s="171" t="s">
        <v>471</v>
      </c>
      <c r="B157" s="171" t="s">
        <v>472</v>
      </c>
      <c r="C157" s="171" t="s">
        <v>464</v>
      </c>
    </row>
    <row r="158" spans="1:3">
      <c r="A158" s="171" t="s">
        <v>473</v>
      </c>
      <c r="B158" s="171" t="s">
        <v>474</v>
      </c>
      <c r="C158" s="171" t="s">
        <v>464</v>
      </c>
    </row>
    <row r="159" spans="1:3">
      <c r="A159" s="171" t="s">
        <v>475</v>
      </c>
      <c r="B159" s="171" t="s">
        <v>476</v>
      </c>
      <c r="C159" s="171" t="s">
        <v>477</v>
      </c>
    </row>
    <row r="160" spans="1:3">
      <c r="A160" s="171" t="s">
        <v>478</v>
      </c>
      <c r="B160" s="171" t="s">
        <v>479</v>
      </c>
      <c r="C160" s="171" t="s">
        <v>134</v>
      </c>
    </row>
    <row r="161" spans="1:3">
      <c r="A161" s="171" t="s">
        <v>480</v>
      </c>
      <c r="B161" s="171" t="s">
        <v>481</v>
      </c>
      <c r="C161" s="171" t="s">
        <v>143</v>
      </c>
    </row>
    <row r="162" spans="1:3">
      <c r="A162" s="171" t="s">
        <v>482</v>
      </c>
      <c r="B162" s="171" t="s">
        <v>483</v>
      </c>
      <c r="C162" s="171" t="s">
        <v>143</v>
      </c>
    </row>
    <row r="163" spans="1:3">
      <c r="A163" s="171" t="s">
        <v>484</v>
      </c>
      <c r="B163" s="171" t="s">
        <v>485</v>
      </c>
      <c r="C163" s="171" t="s">
        <v>125</v>
      </c>
    </row>
    <row r="164" spans="1:3">
      <c r="A164" s="171" t="s">
        <v>486</v>
      </c>
      <c r="B164" s="171" t="s">
        <v>487</v>
      </c>
      <c r="C164" s="171" t="s">
        <v>125</v>
      </c>
    </row>
    <row r="165" spans="1:3">
      <c r="A165" s="171" t="s">
        <v>488</v>
      </c>
      <c r="B165" s="171" t="s">
        <v>489</v>
      </c>
      <c r="C165" s="171" t="s">
        <v>137</v>
      </c>
    </row>
    <row r="166" spans="1:3">
      <c r="A166" s="171" t="s">
        <v>490</v>
      </c>
      <c r="B166" s="171" t="s">
        <v>491</v>
      </c>
      <c r="C166" s="171" t="s">
        <v>207</v>
      </c>
    </row>
    <row r="167" spans="1:3">
      <c r="A167" s="171" t="s">
        <v>492</v>
      </c>
      <c r="B167" s="171" t="s">
        <v>493</v>
      </c>
      <c r="C167" s="171" t="s">
        <v>237</v>
      </c>
    </row>
    <row r="168" spans="1:3">
      <c r="A168" s="171" t="s">
        <v>494</v>
      </c>
      <c r="B168" s="171" t="s">
        <v>495</v>
      </c>
      <c r="C168" s="171" t="s">
        <v>279</v>
      </c>
    </row>
    <row r="169" spans="1:3">
      <c r="A169" s="171" t="s">
        <v>496</v>
      </c>
      <c r="B169" s="171" t="s">
        <v>497</v>
      </c>
      <c r="C169" s="171" t="s">
        <v>477</v>
      </c>
    </row>
    <row r="170" spans="1:3">
      <c r="A170" s="171" t="s">
        <v>498</v>
      </c>
      <c r="B170" s="171" t="s">
        <v>499</v>
      </c>
      <c r="C170" s="171" t="s">
        <v>212</v>
      </c>
    </row>
    <row r="171" spans="1:3">
      <c r="A171" s="171" t="s">
        <v>500</v>
      </c>
      <c r="B171" s="171" t="s">
        <v>501</v>
      </c>
      <c r="C171" s="171" t="s">
        <v>140</v>
      </c>
    </row>
    <row r="172" spans="1:3">
      <c r="A172" s="171" t="s">
        <v>502</v>
      </c>
      <c r="B172" s="171" t="s">
        <v>503</v>
      </c>
      <c r="C172" s="171" t="s">
        <v>212</v>
      </c>
    </row>
    <row r="173" spans="1:3">
      <c r="A173" s="171" t="s">
        <v>504</v>
      </c>
      <c r="B173" s="171" t="s">
        <v>505</v>
      </c>
      <c r="C173" s="171" t="s">
        <v>122</v>
      </c>
    </row>
    <row r="174" spans="1:3">
      <c r="A174" s="171" t="s">
        <v>506</v>
      </c>
      <c r="B174" s="171" t="s">
        <v>507</v>
      </c>
      <c r="C174" s="171" t="s">
        <v>253</v>
      </c>
    </row>
    <row r="175" spans="1:3">
      <c r="A175" s="171" t="s">
        <v>508</v>
      </c>
      <c r="B175" s="171" t="s">
        <v>509</v>
      </c>
      <c r="C175" s="171" t="s">
        <v>253</v>
      </c>
    </row>
    <row r="176" spans="1:3">
      <c r="A176" s="171" t="s">
        <v>510</v>
      </c>
      <c r="B176" s="171" t="s">
        <v>511</v>
      </c>
      <c r="C176" s="171" t="s">
        <v>207</v>
      </c>
    </row>
    <row r="177" spans="1:3">
      <c r="A177" s="171" t="s">
        <v>512</v>
      </c>
      <c r="B177" s="171" t="s">
        <v>513</v>
      </c>
      <c r="C177" s="171" t="s">
        <v>219</v>
      </c>
    </row>
    <row r="178" spans="1:3">
      <c r="A178" s="171" t="s">
        <v>514</v>
      </c>
      <c r="B178" s="171" t="s">
        <v>515</v>
      </c>
      <c r="C178" s="171" t="s">
        <v>163</v>
      </c>
    </row>
    <row r="179" spans="1:3">
      <c r="A179" s="171" t="s">
        <v>516</v>
      </c>
      <c r="B179" s="171" t="s">
        <v>517</v>
      </c>
      <c r="C179" s="171" t="s">
        <v>228</v>
      </c>
    </row>
    <row r="180" spans="1:3">
      <c r="A180" s="171" t="s">
        <v>518</v>
      </c>
      <c r="B180" s="171" t="s">
        <v>519</v>
      </c>
      <c r="C180" s="171" t="s">
        <v>128</v>
      </c>
    </row>
    <row r="181" spans="1:3">
      <c r="A181" s="171" t="s">
        <v>520</v>
      </c>
      <c r="B181" s="171" t="s">
        <v>521</v>
      </c>
      <c r="C181" s="171" t="s">
        <v>522</v>
      </c>
    </row>
    <row r="182" spans="1:3">
      <c r="A182" s="171" t="s">
        <v>523</v>
      </c>
      <c r="B182" s="171" t="s">
        <v>524</v>
      </c>
      <c r="C182" s="171" t="s">
        <v>301</v>
      </c>
    </row>
    <row r="183" spans="1:3">
      <c r="A183" s="171" t="s">
        <v>525</v>
      </c>
      <c r="B183" s="171" t="s">
        <v>526</v>
      </c>
      <c r="C183" s="171" t="s">
        <v>527</v>
      </c>
    </row>
    <row r="184" spans="1:3">
      <c r="A184" s="171" t="s">
        <v>528</v>
      </c>
      <c r="B184" s="171" t="s">
        <v>529</v>
      </c>
      <c r="C184" s="171" t="s">
        <v>137</v>
      </c>
    </row>
    <row r="185" spans="1:3">
      <c r="A185" s="171" t="s">
        <v>530</v>
      </c>
      <c r="B185" s="171" t="s">
        <v>531</v>
      </c>
      <c r="C185" s="171" t="s">
        <v>122</v>
      </c>
    </row>
    <row r="186" spans="1:3">
      <c r="A186" s="171" t="s">
        <v>532</v>
      </c>
      <c r="B186" s="171" t="s">
        <v>533</v>
      </c>
      <c r="C186" s="171" t="s">
        <v>237</v>
      </c>
    </row>
    <row r="187" spans="1:3">
      <c r="A187" s="171" t="s">
        <v>534</v>
      </c>
      <c r="B187" s="171" t="s">
        <v>535</v>
      </c>
      <c r="C187" s="171" t="s">
        <v>187</v>
      </c>
    </row>
    <row r="188" spans="1:3">
      <c r="A188" s="171" t="s">
        <v>536</v>
      </c>
      <c r="B188" s="171" t="s">
        <v>537</v>
      </c>
      <c r="C188" s="171" t="s">
        <v>122</v>
      </c>
    </row>
    <row r="189" spans="1:3">
      <c r="A189" s="171" t="s">
        <v>538</v>
      </c>
      <c r="B189" s="171" t="s">
        <v>539</v>
      </c>
      <c r="C189" s="171" t="s">
        <v>179</v>
      </c>
    </row>
    <row r="190" spans="1:3">
      <c r="A190" s="171" t="s">
        <v>540</v>
      </c>
      <c r="B190" s="171" t="s">
        <v>541</v>
      </c>
      <c r="C190" s="171" t="s">
        <v>137</v>
      </c>
    </row>
    <row r="191" spans="1:3">
      <c r="A191" s="171" t="s">
        <v>542</v>
      </c>
      <c r="B191" s="171" t="s">
        <v>543</v>
      </c>
      <c r="C191" s="171" t="s">
        <v>212</v>
      </c>
    </row>
    <row r="192" spans="1:3">
      <c r="A192" s="171" t="s">
        <v>544</v>
      </c>
      <c r="B192" s="171" t="s">
        <v>545</v>
      </c>
      <c r="C192" s="171" t="s">
        <v>362</v>
      </c>
    </row>
    <row r="193" spans="1:3">
      <c r="A193" s="171" t="s">
        <v>546</v>
      </c>
      <c r="B193" s="171" t="s">
        <v>547</v>
      </c>
      <c r="C193" s="171" t="s">
        <v>260</v>
      </c>
    </row>
    <row r="194" spans="1:3">
      <c r="A194" s="171" t="s">
        <v>548</v>
      </c>
      <c r="B194" s="171" t="s">
        <v>549</v>
      </c>
      <c r="C194" s="171" t="s">
        <v>369</v>
      </c>
    </row>
    <row r="195" spans="1:3">
      <c r="A195" s="171" t="s">
        <v>550</v>
      </c>
      <c r="B195" s="171" t="s">
        <v>551</v>
      </c>
      <c r="C195" s="171" t="s">
        <v>260</v>
      </c>
    </row>
    <row r="196" spans="1:3">
      <c r="A196" s="171" t="s">
        <v>552</v>
      </c>
      <c r="B196" s="171" t="s">
        <v>553</v>
      </c>
      <c r="C196" s="171" t="s">
        <v>125</v>
      </c>
    </row>
    <row r="197" spans="1:3">
      <c r="A197" s="171" t="s">
        <v>554</v>
      </c>
      <c r="B197" s="171" t="s">
        <v>555</v>
      </c>
      <c r="C197" s="171" t="s">
        <v>522</v>
      </c>
    </row>
    <row r="198" spans="1:3">
      <c r="A198" s="171" t="s">
        <v>556</v>
      </c>
      <c r="B198" s="171" t="s">
        <v>557</v>
      </c>
      <c r="C198" s="171" t="s">
        <v>125</v>
      </c>
    </row>
    <row r="199" spans="1:3">
      <c r="A199" s="171" t="s">
        <v>558</v>
      </c>
      <c r="B199" s="171" t="s">
        <v>559</v>
      </c>
      <c r="C199" s="171" t="s">
        <v>122</v>
      </c>
    </row>
    <row r="200" spans="1:3">
      <c r="A200" s="171" t="s">
        <v>560</v>
      </c>
      <c r="B200" s="171" t="s">
        <v>561</v>
      </c>
      <c r="C200" s="171" t="s">
        <v>163</v>
      </c>
    </row>
    <row r="201" spans="1:3">
      <c r="A201" s="171" t="s">
        <v>562</v>
      </c>
      <c r="B201" s="171" t="s">
        <v>563</v>
      </c>
      <c r="C201" s="171" t="s">
        <v>163</v>
      </c>
    </row>
    <row r="202" spans="1:3">
      <c r="A202" s="171" t="s">
        <v>564</v>
      </c>
      <c r="B202" s="171" t="s">
        <v>565</v>
      </c>
      <c r="C202" s="171" t="s">
        <v>149</v>
      </c>
    </row>
    <row r="203" spans="1:3">
      <c r="A203" s="171" t="s">
        <v>566</v>
      </c>
      <c r="B203" s="171" t="s">
        <v>567</v>
      </c>
      <c r="C203" s="171" t="s">
        <v>128</v>
      </c>
    </row>
    <row r="204" spans="1:3">
      <c r="A204" s="171" t="s">
        <v>568</v>
      </c>
      <c r="B204" s="171" t="s">
        <v>569</v>
      </c>
      <c r="C204" s="171" t="s">
        <v>163</v>
      </c>
    </row>
    <row r="205" spans="1:3">
      <c r="A205" s="171" t="s">
        <v>570</v>
      </c>
      <c r="B205" s="171" t="s">
        <v>571</v>
      </c>
      <c r="C205" s="171" t="s">
        <v>522</v>
      </c>
    </row>
    <row r="206" spans="1:3">
      <c r="A206" s="171" t="s">
        <v>572</v>
      </c>
      <c r="B206" s="171" t="s">
        <v>573</v>
      </c>
      <c r="C206" s="171" t="s">
        <v>163</v>
      </c>
    </row>
    <row r="207" spans="1:3">
      <c r="A207" s="171" t="s">
        <v>574</v>
      </c>
      <c r="B207" s="171" t="s">
        <v>575</v>
      </c>
      <c r="C207" s="171" t="s">
        <v>179</v>
      </c>
    </row>
    <row r="208" spans="1:3">
      <c r="A208" s="171" t="s">
        <v>576</v>
      </c>
      <c r="B208" s="171" t="s">
        <v>577</v>
      </c>
      <c r="C208" s="171" t="s">
        <v>578</v>
      </c>
    </row>
    <row r="209" spans="1:3">
      <c r="A209" s="171" t="s">
        <v>579</v>
      </c>
      <c r="B209" s="171" t="s">
        <v>580</v>
      </c>
      <c r="C209" s="171" t="s">
        <v>219</v>
      </c>
    </row>
    <row r="210" spans="1:3">
      <c r="A210" s="171" t="s">
        <v>581</v>
      </c>
      <c r="B210" s="171" t="s">
        <v>582</v>
      </c>
      <c r="C210" s="171" t="s">
        <v>125</v>
      </c>
    </row>
    <row r="211" spans="1:3">
      <c r="A211" s="171" t="s">
        <v>583</v>
      </c>
      <c r="B211" s="171" t="s">
        <v>584</v>
      </c>
      <c r="C211" s="171" t="s">
        <v>187</v>
      </c>
    </row>
    <row r="212" spans="1:3">
      <c r="A212" s="171" t="s">
        <v>585</v>
      </c>
      <c r="B212" s="171" t="s">
        <v>586</v>
      </c>
      <c r="C212" s="171" t="s">
        <v>207</v>
      </c>
    </row>
    <row r="213" spans="1:3">
      <c r="A213" s="171" t="s">
        <v>587</v>
      </c>
      <c r="B213" s="171" t="s">
        <v>588</v>
      </c>
      <c r="C213" s="171" t="s">
        <v>245</v>
      </c>
    </row>
    <row r="214" spans="1:3">
      <c r="A214" s="171" t="s">
        <v>589</v>
      </c>
      <c r="B214" s="171" t="s">
        <v>590</v>
      </c>
      <c r="C214" s="171" t="s">
        <v>134</v>
      </c>
    </row>
    <row r="215" spans="1:3">
      <c r="A215" s="171" t="s">
        <v>591</v>
      </c>
      <c r="B215" s="171" t="s">
        <v>592</v>
      </c>
      <c r="C215" s="171" t="s">
        <v>282</v>
      </c>
    </row>
    <row r="216" spans="1:3">
      <c r="A216" s="171" t="s">
        <v>593</v>
      </c>
      <c r="B216" s="171" t="s">
        <v>594</v>
      </c>
      <c r="C216" s="171" t="s">
        <v>248</v>
      </c>
    </row>
    <row r="217" spans="1:3">
      <c r="A217" s="171" t="s">
        <v>595</v>
      </c>
      <c r="B217" s="171" t="s">
        <v>596</v>
      </c>
      <c r="C217" s="171" t="s">
        <v>146</v>
      </c>
    </row>
    <row r="218" spans="1:3">
      <c r="A218" s="171" t="s">
        <v>597</v>
      </c>
      <c r="B218" s="171" t="s">
        <v>598</v>
      </c>
      <c r="C218" s="171" t="s">
        <v>119</v>
      </c>
    </row>
    <row r="219" spans="1:3">
      <c r="A219" s="171" t="s">
        <v>599</v>
      </c>
      <c r="B219" s="171" t="s">
        <v>600</v>
      </c>
      <c r="C219" s="171" t="s">
        <v>125</v>
      </c>
    </row>
    <row r="220" spans="1:3">
      <c r="A220" s="171" t="s">
        <v>601</v>
      </c>
      <c r="B220" s="171" t="s">
        <v>602</v>
      </c>
      <c r="C220" s="171" t="s">
        <v>134</v>
      </c>
    </row>
    <row r="221" spans="1:3">
      <c r="A221" s="171" t="s">
        <v>603</v>
      </c>
      <c r="B221" s="171" t="s">
        <v>604</v>
      </c>
      <c r="C221" s="171" t="s">
        <v>125</v>
      </c>
    </row>
    <row r="222" spans="1:3">
      <c r="A222" s="171" t="s">
        <v>605</v>
      </c>
      <c r="B222" s="171" t="s">
        <v>606</v>
      </c>
      <c r="C222" s="171" t="s">
        <v>184</v>
      </c>
    </row>
    <row r="223" spans="1:3">
      <c r="A223" s="171" t="s">
        <v>607</v>
      </c>
      <c r="B223" s="171" t="s">
        <v>608</v>
      </c>
      <c r="C223" s="171" t="s">
        <v>134</v>
      </c>
    </row>
    <row r="224" spans="1:3">
      <c r="A224" s="171" t="s">
        <v>609</v>
      </c>
      <c r="B224" s="171" t="s">
        <v>610</v>
      </c>
      <c r="C224" s="171" t="s">
        <v>140</v>
      </c>
    </row>
    <row r="225" spans="1:3">
      <c r="A225" s="171" t="s">
        <v>611</v>
      </c>
      <c r="B225" s="171" t="s">
        <v>612</v>
      </c>
      <c r="C225" s="171" t="s">
        <v>301</v>
      </c>
    </row>
    <row r="226" spans="1:3">
      <c r="A226" s="171" t="s">
        <v>613</v>
      </c>
      <c r="B226" s="171" t="s">
        <v>614</v>
      </c>
      <c r="C226" s="171" t="s">
        <v>125</v>
      </c>
    </row>
    <row r="227" spans="1:3">
      <c r="A227" s="171" t="s">
        <v>615</v>
      </c>
      <c r="B227" s="171" t="s">
        <v>616</v>
      </c>
      <c r="C227" s="171" t="s">
        <v>119</v>
      </c>
    </row>
    <row r="228" spans="1:3">
      <c r="A228" s="171" t="s">
        <v>617</v>
      </c>
      <c r="B228" s="171" t="s">
        <v>618</v>
      </c>
      <c r="C228" s="171" t="s">
        <v>260</v>
      </c>
    </row>
    <row r="229" spans="1:3">
      <c r="A229" s="171" t="s">
        <v>619</v>
      </c>
      <c r="B229" s="171" t="s">
        <v>620</v>
      </c>
      <c r="C229" s="171" t="s">
        <v>282</v>
      </c>
    </row>
    <row r="230" spans="1:3">
      <c r="A230" s="171" t="s">
        <v>621</v>
      </c>
      <c r="B230" s="171" t="s">
        <v>622</v>
      </c>
      <c r="C230" s="171" t="s">
        <v>219</v>
      </c>
    </row>
    <row r="231" spans="1:3">
      <c r="A231" s="171" t="s">
        <v>623</v>
      </c>
      <c r="B231" s="171" t="s">
        <v>624</v>
      </c>
      <c r="C231" s="171" t="s">
        <v>522</v>
      </c>
    </row>
    <row r="232" spans="1:3">
      <c r="A232" s="171" t="s">
        <v>625</v>
      </c>
      <c r="B232" s="171" t="s">
        <v>626</v>
      </c>
      <c r="C232" s="171" t="s">
        <v>260</v>
      </c>
    </row>
    <row r="233" spans="1:3">
      <c r="A233" s="171" t="s">
        <v>627</v>
      </c>
      <c r="B233" s="171" t="s">
        <v>628</v>
      </c>
      <c r="C233" s="171" t="s">
        <v>119</v>
      </c>
    </row>
    <row r="234" spans="1:3">
      <c r="A234" s="171" t="s">
        <v>629</v>
      </c>
      <c r="B234" s="171" t="s">
        <v>630</v>
      </c>
      <c r="C234" s="171" t="s">
        <v>125</v>
      </c>
    </row>
    <row r="235" spans="1:3">
      <c r="A235" s="171" t="s">
        <v>631</v>
      </c>
      <c r="B235" s="171" t="s">
        <v>632</v>
      </c>
      <c r="C235" s="171" t="s">
        <v>125</v>
      </c>
    </row>
    <row r="236" spans="1:3">
      <c r="A236" s="171" t="s">
        <v>633</v>
      </c>
      <c r="B236" s="171" t="s">
        <v>634</v>
      </c>
      <c r="C236" s="171" t="s">
        <v>125</v>
      </c>
    </row>
    <row r="237" spans="1:3">
      <c r="A237" s="171" t="s">
        <v>635</v>
      </c>
      <c r="B237" s="171" t="s">
        <v>636</v>
      </c>
      <c r="C237" s="171" t="s">
        <v>195</v>
      </c>
    </row>
    <row r="238" spans="1:3">
      <c r="A238" s="171" t="s">
        <v>637</v>
      </c>
      <c r="B238" s="171" t="s">
        <v>638</v>
      </c>
      <c r="C238" s="171" t="s">
        <v>163</v>
      </c>
    </row>
    <row r="239" spans="1:3">
      <c r="A239" s="171" t="s">
        <v>639</v>
      </c>
      <c r="B239" s="171" t="s">
        <v>640</v>
      </c>
      <c r="C239" s="171" t="s">
        <v>380</v>
      </c>
    </row>
    <row r="240" spans="1:3">
      <c r="A240" s="171" t="s">
        <v>641</v>
      </c>
      <c r="B240" s="171" t="s">
        <v>642</v>
      </c>
      <c r="C240" s="171" t="s">
        <v>155</v>
      </c>
    </row>
    <row r="241" spans="1:3">
      <c r="A241" s="171" t="s">
        <v>643</v>
      </c>
      <c r="B241" s="171" t="s">
        <v>644</v>
      </c>
      <c r="C241" s="171" t="s">
        <v>207</v>
      </c>
    </row>
    <row r="242" spans="1:3">
      <c r="A242" s="171" t="s">
        <v>645</v>
      </c>
      <c r="B242" s="171" t="s">
        <v>646</v>
      </c>
      <c r="C242" s="171" t="s">
        <v>260</v>
      </c>
    </row>
    <row r="243" spans="1:3">
      <c r="A243" s="171" t="s">
        <v>647</v>
      </c>
      <c r="B243" s="171" t="s">
        <v>648</v>
      </c>
      <c r="C243" s="171" t="s">
        <v>149</v>
      </c>
    </row>
    <row r="244" spans="1:3">
      <c r="A244" s="171" t="s">
        <v>649</v>
      </c>
      <c r="B244" s="171" t="s">
        <v>650</v>
      </c>
      <c r="C244" s="171" t="s">
        <v>119</v>
      </c>
    </row>
    <row r="245" spans="1:3">
      <c r="A245" s="171" t="s">
        <v>651</v>
      </c>
      <c r="B245" s="171" t="s">
        <v>652</v>
      </c>
      <c r="C245" s="171" t="s">
        <v>653</v>
      </c>
    </row>
    <row r="246" spans="1:3">
      <c r="A246" s="171" t="s">
        <v>654</v>
      </c>
      <c r="B246" s="171" t="s">
        <v>655</v>
      </c>
      <c r="C246" s="171" t="s">
        <v>134</v>
      </c>
    </row>
    <row r="247" spans="1:3">
      <c r="A247" s="171" t="s">
        <v>656</v>
      </c>
      <c r="B247" s="171" t="s">
        <v>657</v>
      </c>
      <c r="C247" s="171" t="s">
        <v>190</v>
      </c>
    </row>
    <row r="248" spans="1:3">
      <c r="A248" s="171" t="s">
        <v>658</v>
      </c>
      <c r="B248" s="171" t="s">
        <v>659</v>
      </c>
      <c r="C248" s="171" t="s">
        <v>437</v>
      </c>
    </row>
    <row r="249" spans="1:3">
      <c r="A249" s="171" t="s">
        <v>660</v>
      </c>
      <c r="B249" s="171" t="s">
        <v>661</v>
      </c>
      <c r="C249" s="171" t="s">
        <v>212</v>
      </c>
    </row>
    <row r="250" spans="1:3">
      <c r="A250" s="171" t="s">
        <v>662</v>
      </c>
      <c r="B250" s="171" t="s">
        <v>663</v>
      </c>
      <c r="C250" s="171" t="s">
        <v>128</v>
      </c>
    </row>
    <row r="251" spans="1:3">
      <c r="A251" s="171" t="s">
        <v>664</v>
      </c>
      <c r="B251" s="171" t="s">
        <v>665</v>
      </c>
      <c r="C251" s="171" t="s">
        <v>134</v>
      </c>
    </row>
    <row r="252" spans="1:3">
      <c r="A252" s="171" t="s">
        <v>666</v>
      </c>
      <c r="B252" s="171" t="s">
        <v>667</v>
      </c>
      <c r="C252" s="171" t="s">
        <v>195</v>
      </c>
    </row>
    <row r="253" spans="1:3">
      <c r="A253" s="171" t="s">
        <v>668</v>
      </c>
      <c r="B253" s="171" t="s">
        <v>669</v>
      </c>
      <c r="C253" s="171" t="s">
        <v>422</v>
      </c>
    </row>
    <row r="254" spans="1:3">
      <c r="A254" s="171" t="s">
        <v>670</v>
      </c>
      <c r="B254" s="171" t="s">
        <v>671</v>
      </c>
      <c r="C254" s="171" t="s">
        <v>464</v>
      </c>
    </row>
    <row r="255" spans="1:3">
      <c r="A255" s="171" t="s">
        <v>672</v>
      </c>
      <c r="B255" s="171" t="s">
        <v>673</v>
      </c>
      <c r="C255" s="171" t="s">
        <v>212</v>
      </c>
    </row>
    <row r="256" spans="1:3">
      <c r="A256" s="171" t="s">
        <v>674</v>
      </c>
      <c r="B256" s="171" t="s">
        <v>675</v>
      </c>
      <c r="C256" s="171" t="s">
        <v>237</v>
      </c>
    </row>
    <row r="257" spans="1:3">
      <c r="A257" s="171" t="s">
        <v>676</v>
      </c>
      <c r="B257" s="171" t="s">
        <v>677</v>
      </c>
      <c r="C257" s="171" t="s">
        <v>125</v>
      </c>
    </row>
    <row r="258" spans="1:3">
      <c r="A258" s="171" t="s">
        <v>678</v>
      </c>
      <c r="B258" s="171" t="s">
        <v>679</v>
      </c>
      <c r="C258" s="171" t="s">
        <v>137</v>
      </c>
    </row>
    <row r="259" spans="1:3">
      <c r="A259" s="171" t="s">
        <v>680</v>
      </c>
      <c r="B259" s="171" t="s">
        <v>681</v>
      </c>
      <c r="C259" s="171" t="s">
        <v>190</v>
      </c>
    </row>
    <row r="260" spans="1:3">
      <c r="A260" s="171" t="s">
        <v>682</v>
      </c>
      <c r="B260" s="171" t="s">
        <v>683</v>
      </c>
      <c r="C260" s="171" t="s">
        <v>128</v>
      </c>
    </row>
    <row r="261" spans="1:3">
      <c r="A261" s="171" t="s">
        <v>684</v>
      </c>
      <c r="B261" s="171" t="s">
        <v>685</v>
      </c>
      <c r="C261" s="171" t="s">
        <v>137</v>
      </c>
    </row>
    <row r="262" spans="1:3">
      <c r="A262" s="171" t="s">
        <v>686</v>
      </c>
      <c r="B262" s="171" t="s">
        <v>687</v>
      </c>
      <c r="C262" s="171" t="s">
        <v>149</v>
      </c>
    </row>
    <row r="263" spans="1:3">
      <c r="A263" s="171" t="s">
        <v>688</v>
      </c>
      <c r="B263" s="171" t="s">
        <v>689</v>
      </c>
      <c r="C263" s="171" t="s">
        <v>380</v>
      </c>
    </row>
    <row r="264" spans="1:3">
      <c r="A264" s="171" t="s">
        <v>690</v>
      </c>
      <c r="B264" s="171" t="s">
        <v>691</v>
      </c>
      <c r="C264" s="171" t="s">
        <v>380</v>
      </c>
    </row>
    <row r="265" spans="1:3">
      <c r="A265" s="171" t="s">
        <v>692</v>
      </c>
      <c r="B265" s="171" t="s">
        <v>693</v>
      </c>
      <c r="C265" s="171" t="s">
        <v>207</v>
      </c>
    </row>
    <row r="266" spans="1:3">
      <c r="A266" s="171" t="s">
        <v>694</v>
      </c>
      <c r="B266" s="171" t="s">
        <v>695</v>
      </c>
      <c r="C266" s="171" t="s">
        <v>131</v>
      </c>
    </row>
    <row r="267" spans="1:3">
      <c r="A267" s="171" t="s">
        <v>696</v>
      </c>
      <c r="B267" s="171" t="s">
        <v>697</v>
      </c>
      <c r="C267" s="171" t="s">
        <v>195</v>
      </c>
    </row>
    <row r="268" spans="1:3">
      <c r="A268" s="171" t="s">
        <v>698</v>
      </c>
      <c r="B268" s="171" t="s">
        <v>699</v>
      </c>
      <c r="C268" s="171" t="s">
        <v>578</v>
      </c>
    </row>
    <row r="269" spans="1:3">
      <c r="A269" s="171" t="s">
        <v>700</v>
      </c>
      <c r="B269" s="171" t="s">
        <v>701</v>
      </c>
      <c r="C269" s="171" t="s">
        <v>128</v>
      </c>
    </row>
    <row r="270" spans="1:3">
      <c r="A270" s="171" t="s">
        <v>702</v>
      </c>
      <c r="B270" s="171" t="s">
        <v>703</v>
      </c>
      <c r="C270" s="171" t="s">
        <v>282</v>
      </c>
    </row>
    <row r="271" spans="1:3">
      <c r="A271" s="171" t="s">
        <v>704</v>
      </c>
      <c r="B271" s="171" t="s">
        <v>705</v>
      </c>
      <c r="C271" s="171" t="s">
        <v>380</v>
      </c>
    </row>
    <row r="272" spans="1:3">
      <c r="A272" s="171" t="s">
        <v>706</v>
      </c>
      <c r="B272" s="171" t="s">
        <v>707</v>
      </c>
      <c r="C272" s="171" t="s">
        <v>190</v>
      </c>
    </row>
    <row r="273" spans="1:3">
      <c r="A273" s="171" t="s">
        <v>708</v>
      </c>
      <c r="B273" s="171" t="s">
        <v>709</v>
      </c>
      <c r="C273" s="171" t="s">
        <v>190</v>
      </c>
    </row>
    <row r="274" spans="1:3">
      <c r="A274" s="171" t="s">
        <v>710</v>
      </c>
      <c r="B274" s="171" t="s">
        <v>711</v>
      </c>
      <c r="C274" s="171" t="s">
        <v>179</v>
      </c>
    </row>
    <row r="275" spans="1:3">
      <c r="A275" s="171" t="s">
        <v>712</v>
      </c>
      <c r="B275" s="171" t="s">
        <v>713</v>
      </c>
      <c r="C275" s="171" t="s">
        <v>125</v>
      </c>
    </row>
    <row r="276" spans="1:3">
      <c r="A276" s="171" t="s">
        <v>714</v>
      </c>
      <c r="B276" s="171" t="s">
        <v>715</v>
      </c>
      <c r="C276" s="171" t="s">
        <v>137</v>
      </c>
    </row>
    <row r="277" spans="1:3">
      <c r="A277" s="171" t="s">
        <v>716</v>
      </c>
      <c r="B277" s="171" t="s">
        <v>717</v>
      </c>
      <c r="C277" s="171" t="s">
        <v>176</v>
      </c>
    </row>
    <row r="278" spans="1:3">
      <c r="A278" s="171" t="s">
        <v>718</v>
      </c>
      <c r="B278" s="171" t="s">
        <v>719</v>
      </c>
      <c r="C278" s="171" t="s">
        <v>248</v>
      </c>
    </row>
    <row r="279" spans="1:3">
      <c r="A279" s="171" t="s">
        <v>720</v>
      </c>
      <c r="B279" s="171" t="s">
        <v>721</v>
      </c>
      <c r="C279" s="171" t="s">
        <v>722</v>
      </c>
    </row>
    <row r="280" spans="1:3">
      <c r="A280" s="171" t="s">
        <v>723</v>
      </c>
      <c r="B280" s="171" t="s">
        <v>724</v>
      </c>
      <c r="C280" s="171" t="s">
        <v>184</v>
      </c>
    </row>
    <row r="281" spans="1:3">
      <c r="A281" s="171" t="s">
        <v>725</v>
      </c>
      <c r="B281" s="171" t="s">
        <v>726</v>
      </c>
      <c r="C281" s="171" t="s">
        <v>119</v>
      </c>
    </row>
    <row r="282" spans="1:3">
      <c r="A282" s="171" t="s">
        <v>727</v>
      </c>
      <c r="B282" s="171" t="s">
        <v>728</v>
      </c>
      <c r="C282" s="171" t="s">
        <v>190</v>
      </c>
    </row>
    <row r="283" spans="1:3">
      <c r="A283" s="171" t="s">
        <v>729</v>
      </c>
      <c r="B283" s="171" t="s">
        <v>730</v>
      </c>
      <c r="C283" s="171" t="s">
        <v>125</v>
      </c>
    </row>
    <row r="284" spans="1:3">
      <c r="A284" s="171" t="s">
        <v>731</v>
      </c>
      <c r="B284" s="171" t="s">
        <v>732</v>
      </c>
      <c r="C284" s="171" t="s">
        <v>125</v>
      </c>
    </row>
    <row r="285" spans="1:3">
      <c r="A285" s="171" t="s">
        <v>733</v>
      </c>
      <c r="B285" s="171" t="s">
        <v>734</v>
      </c>
      <c r="C285" s="171" t="s">
        <v>195</v>
      </c>
    </row>
    <row r="286" spans="1:3">
      <c r="A286" s="171" t="s">
        <v>735</v>
      </c>
      <c r="B286" s="171" t="s">
        <v>736</v>
      </c>
      <c r="C286" s="171" t="s">
        <v>134</v>
      </c>
    </row>
    <row r="287" spans="1:3">
      <c r="A287" s="171" t="s">
        <v>737</v>
      </c>
      <c r="B287" s="171" t="s">
        <v>738</v>
      </c>
      <c r="C287" s="171" t="s">
        <v>119</v>
      </c>
    </row>
    <row r="288" spans="1:3">
      <c r="A288" s="171" t="s">
        <v>739</v>
      </c>
      <c r="B288" s="171" t="s">
        <v>740</v>
      </c>
      <c r="C288" s="171" t="s">
        <v>228</v>
      </c>
    </row>
    <row r="289" spans="1:3">
      <c r="A289" s="171" t="s">
        <v>741</v>
      </c>
      <c r="B289" s="171" t="s">
        <v>742</v>
      </c>
      <c r="C289" s="171" t="s">
        <v>248</v>
      </c>
    </row>
    <row r="290" spans="1:3">
      <c r="A290" s="171" t="s">
        <v>743</v>
      </c>
      <c r="B290" s="171" t="s">
        <v>744</v>
      </c>
      <c r="C290" s="171" t="s">
        <v>176</v>
      </c>
    </row>
    <row r="291" spans="1:3">
      <c r="A291" s="171" t="s">
        <v>745</v>
      </c>
      <c r="B291" s="171" t="s">
        <v>746</v>
      </c>
      <c r="C291" s="171" t="s">
        <v>260</v>
      </c>
    </row>
    <row r="292" spans="1:3">
      <c r="A292" s="171" t="s">
        <v>747</v>
      </c>
      <c r="B292" s="171" t="s">
        <v>748</v>
      </c>
      <c r="C292" s="171" t="s">
        <v>212</v>
      </c>
    </row>
    <row r="293" spans="1:3">
      <c r="A293" s="171" t="s">
        <v>749</v>
      </c>
      <c r="B293" s="171" t="s">
        <v>750</v>
      </c>
      <c r="C293" s="171" t="s">
        <v>253</v>
      </c>
    </row>
    <row r="294" spans="1:3">
      <c r="A294" s="171" t="s">
        <v>751</v>
      </c>
      <c r="B294" s="171" t="s">
        <v>752</v>
      </c>
      <c r="C294" s="171" t="s">
        <v>119</v>
      </c>
    </row>
    <row r="295" spans="1:3">
      <c r="A295" s="171" t="s">
        <v>753</v>
      </c>
      <c r="B295" s="171" t="s">
        <v>754</v>
      </c>
      <c r="C295" s="171" t="s">
        <v>248</v>
      </c>
    </row>
    <row r="296" spans="1:3">
      <c r="A296" s="171" t="s">
        <v>755</v>
      </c>
      <c r="B296" s="171" t="s">
        <v>756</v>
      </c>
      <c r="C296" s="171" t="s">
        <v>155</v>
      </c>
    </row>
    <row r="297" spans="1:3">
      <c r="A297" s="171" t="s">
        <v>757</v>
      </c>
      <c r="B297" s="171" t="s">
        <v>758</v>
      </c>
      <c r="C297" s="171" t="s">
        <v>422</v>
      </c>
    </row>
    <row r="298" spans="1:3">
      <c r="A298" s="171" t="s">
        <v>759</v>
      </c>
      <c r="B298" s="171" t="s">
        <v>760</v>
      </c>
      <c r="C298" s="171" t="s">
        <v>282</v>
      </c>
    </row>
    <row r="299" spans="1:3">
      <c r="A299" s="171" t="s">
        <v>761</v>
      </c>
      <c r="B299" s="171" t="s">
        <v>762</v>
      </c>
      <c r="C299" s="171" t="s">
        <v>152</v>
      </c>
    </row>
    <row r="300" spans="1:3">
      <c r="A300" s="171" t="s">
        <v>763</v>
      </c>
      <c r="B300" s="171" t="s">
        <v>764</v>
      </c>
      <c r="C300" s="171" t="s">
        <v>152</v>
      </c>
    </row>
    <row r="301" spans="1:3">
      <c r="A301" s="171" t="s">
        <v>765</v>
      </c>
      <c r="B301" s="171" t="s">
        <v>766</v>
      </c>
      <c r="C301" s="171" t="s">
        <v>179</v>
      </c>
    </row>
    <row r="302" spans="1:3">
      <c r="A302" s="171" t="s">
        <v>765</v>
      </c>
      <c r="B302" s="171" t="s">
        <v>767</v>
      </c>
      <c r="C302" s="171" t="s">
        <v>228</v>
      </c>
    </row>
    <row r="303" spans="1:3">
      <c r="A303" s="171" t="s">
        <v>768</v>
      </c>
      <c r="B303" s="171" t="s">
        <v>769</v>
      </c>
      <c r="C303" s="171" t="s">
        <v>380</v>
      </c>
    </row>
    <row r="304" spans="1:3">
      <c r="A304" s="171" t="s">
        <v>770</v>
      </c>
      <c r="B304" s="171" t="s">
        <v>771</v>
      </c>
      <c r="C304" s="171" t="s">
        <v>527</v>
      </c>
    </row>
    <row r="305" spans="1:3">
      <c r="A305" s="171" t="s">
        <v>772</v>
      </c>
      <c r="B305" s="171" t="s">
        <v>773</v>
      </c>
      <c r="C305" s="171" t="s">
        <v>168</v>
      </c>
    </row>
    <row r="306" spans="1:3">
      <c r="A306" s="171" t="s">
        <v>774</v>
      </c>
      <c r="B306" s="171" t="s">
        <v>775</v>
      </c>
      <c r="C306" s="171" t="s">
        <v>187</v>
      </c>
    </row>
    <row r="307" spans="1:3">
      <c r="A307" s="171" t="s">
        <v>776</v>
      </c>
      <c r="B307" s="171" t="s">
        <v>777</v>
      </c>
      <c r="C307" s="171" t="s">
        <v>168</v>
      </c>
    </row>
    <row r="308" spans="1:3">
      <c r="A308" s="171" t="s">
        <v>778</v>
      </c>
      <c r="B308" s="171" t="s">
        <v>779</v>
      </c>
      <c r="C308" s="171" t="s">
        <v>134</v>
      </c>
    </row>
    <row r="309" spans="1:3">
      <c r="A309" s="171" t="s">
        <v>780</v>
      </c>
      <c r="B309" s="171" t="s">
        <v>781</v>
      </c>
      <c r="C309" s="171" t="s">
        <v>782</v>
      </c>
    </row>
    <row r="310" spans="1:3">
      <c r="A310" s="171" t="s">
        <v>783</v>
      </c>
      <c r="B310" s="171" t="s">
        <v>784</v>
      </c>
      <c r="C310" s="171" t="s">
        <v>122</v>
      </c>
    </row>
    <row r="311" spans="1:3">
      <c r="A311" s="171" t="s">
        <v>785</v>
      </c>
      <c r="B311" s="171" t="s">
        <v>786</v>
      </c>
      <c r="C311" s="171" t="s">
        <v>179</v>
      </c>
    </row>
    <row r="312" spans="1:3">
      <c r="A312" s="171" t="s">
        <v>787</v>
      </c>
      <c r="B312" s="171" t="s">
        <v>788</v>
      </c>
      <c r="C312" s="171" t="s">
        <v>125</v>
      </c>
    </row>
    <row r="313" spans="1:3">
      <c r="A313" s="171" t="s">
        <v>789</v>
      </c>
      <c r="B313" s="171" t="s">
        <v>790</v>
      </c>
      <c r="C313" s="171" t="s">
        <v>791</v>
      </c>
    </row>
    <row r="314" spans="1:3">
      <c r="A314" s="171" t="s">
        <v>792</v>
      </c>
      <c r="B314" s="171" t="s">
        <v>793</v>
      </c>
      <c r="C314" s="171" t="s">
        <v>207</v>
      </c>
    </row>
    <row r="315" spans="1:3">
      <c r="A315" s="171" t="s">
        <v>794</v>
      </c>
      <c r="B315" s="171" t="s">
        <v>795</v>
      </c>
      <c r="C315" s="171" t="s">
        <v>134</v>
      </c>
    </row>
    <row r="316" spans="1:3">
      <c r="A316" s="171" t="s">
        <v>796</v>
      </c>
      <c r="B316" s="171" t="s">
        <v>797</v>
      </c>
      <c r="C316" s="171" t="s">
        <v>798</v>
      </c>
    </row>
    <row r="317" spans="1:3">
      <c r="A317" s="171" t="s">
        <v>799</v>
      </c>
      <c r="B317" s="171" t="s">
        <v>800</v>
      </c>
      <c r="C317" s="171" t="s">
        <v>179</v>
      </c>
    </row>
    <row r="318" spans="1:3">
      <c r="A318" s="171" t="s">
        <v>801</v>
      </c>
      <c r="B318" s="171" t="s">
        <v>802</v>
      </c>
      <c r="C318" s="171" t="s">
        <v>125</v>
      </c>
    </row>
    <row r="319" spans="1:3">
      <c r="A319" s="171" t="s">
        <v>803</v>
      </c>
      <c r="B319" s="171" t="s">
        <v>804</v>
      </c>
      <c r="C319" s="171" t="s">
        <v>437</v>
      </c>
    </row>
    <row r="320" spans="1:3">
      <c r="A320" s="171" t="s">
        <v>805</v>
      </c>
      <c r="B320" s="171" t="s">
        <v>806</v>
      </c>
      <c r="C320" s="171" t="s">
        <v>122</v>
      </c>
    </row>
    <row r="321" spans="1:3">
      <c r="A321" s="171" t="s">
        <v>807</v>
      </c>
      <c r="B321" s="171" t="s">
        <v>808</v>
      </c>
      <c r="C321" s="171" t="s">
        <v>260</v>
      </c>
    </row>
    <row r="322" spans="1:3">
      <c r="A322" s="171" t="s">
        <v>809</v>
      </c>
      <c r="B322" s="171" t="s">
        <v>810</v>
      </c>
      <c r="C322" s="171" t="s">
        <v>140</v>
      </c>
    </row>
    <row r="323" spans="1:3">
      <c r="A323" s="171" t="s">
        <v>811</v>
      </c>
      <c r="B323" s="171" t="s">
        <v>812</v>
      </c>
      <c r="C323" s="171" t="s">
        <v>163</v>
      </c>
    </row>
    <row r="324" spans="1:3">
      <c r="A324" s="171" t="s">
        <v>813</v>
      </c>
      <c r="B324" s="171" t="s">
        <v>814</v>
      </c>
      <c r="C324" s="171" t="s">
        <v>128</v>
      </c>
    </row>
    <row r="325" spans="1:3">
      <c r="A325" s="171" t="s">
        <v>815</v>
      </c>
      <c r="B325" s="171" t="s">
        <v>816</v>
      </c>
      <c r="C325" s="171" t="s">
        <v>119</v>
      </c>
    </row>
    <row r="326" spans="1:3">
      <c r="A326" s="171" t="s">
        <v>817</v>
      </c>
      <c r="B326" s="171" t="s">
        <v>818</v>
      </c>
      <c r="C326" s="171" t="s">
        <v>248</v>
      </c>
    </row>
    <row r="327" spans="1:3">
      <c r="A327" s="171" t="s">
        <v>819</v>
      </c>
      <c r="B327" s="171" t="s">
        <v>820</v>
      </c>
      <c r="C327" s="171" t="s">
        <v>219</v>
      </c>
    </row>
    <row r="328" spans="1:3">
      <c r="A328" s="171" t="s">
        <v>821</v>
      </c>
      <c r="B328" s="171" t="s">
        <v>822</v>
      </c>
      <c r="C328" s="171" t="s">
        <v>140</v>
      </c>
    </row>
    <row r="329" spans="1:3">
      <c r="A329" s="171" t="s">
        <v>823</v>
      </c>
      <c r="B329" s="171" t="s">
        <v>824</v>
      </c>
      <c r="C329" s="171" t="s">
        <v>527</v>
      </c>
    </row>
    <row r="330" spans="1:3">
      <c r="A330" s="171" t="s">
        <v>825</v>
      </c>
      <c r="B330" s="171" t="s">
        <v>826</v>
      </c>
      <c r="C330" s="171" t="s">
        <v>134</v>
      </c>
    </row>
    <row r="331" spans="1:3">
      <c r="A331" s="171" t="s">
        <v>827</v>
      </c>
      <c r="B331" s="171" t="s">
        <v>828</v>
      </c>
      <c r="C331" s="171" t="s">
        <v>137</v>
      </c>
    </row>
    <row r="332" spans="1:3">
      <c r="A332" s="171" t="s">
        <v>829</v>
      </c>
      <c r="B332" s="171" t="s">
        <v>830</v>
      </c>
      <c r="C332" s="171" t="s">
        <v>179</v>
      </c>
    </row>
    <row r="333" spans="1:3">
      <c r="A333" s="171" t="s">
        <v>831</v>
      </c>
      <c r="B333" s="171" t="s">
        <v>832</v>
      </c>
      <c r="C333" s="171" t="s">
        <v>245</v>
      </c>
    </row>
    <row r="334" spans="1:3">
      <c r="A334" s="171" t="s">
        <v>833</v>
      </c>
      <c r="B334" s="171" t="s">
        <v>834</v>
      </c>
      <c r="C334" s="171" t="s">
        <v>146</v>
      </c>
    </row>
    <row r="335" spans="1:3">
      <c r="A335" s="171" t="s">
        <v>835</v>
      </c>
      <c r="B335" s="171" t="s">
        <v>836</v>
      </c>
      <c r="C335" s="171" t="s">
        <v>146</v>
      </c>
    </row>
    <row r="336" spans="1:3">
      <c r="A336" s="171" t="s">
        <v>837</v>
      </c>
      <c r="B336" s="171" t="s">
        <v>838</v>
      </c>
      <c r="C336" s="171" t="s">
        <v>179</v>
      </c>
    </row>
    <row r="337" spans="1:3">
      <c r="A337" s="171" t="s">
        <v>839</v>
      </c>
      <c r="B337" s="171" t="s">
        <v>840</v>
      </c>
      <c r="C337" s="171" t="s">
        <v>253</v>
      </c>
    </row>
    <row r="338" spans="1:3">
      <c r="A338" s="171" t="s">
        <v>841</v>
      </c>
      <c r="B338" s="171" t="s">
        <v>842</v>
      </c>
      <c r="C338" s="171" t="s">
        <v>137</v>
      </c>
    </row>
    <row r="339" spans="1:3">
      <c r="A339" s="171" t="s">
        <v>843</v>
      </c>
      <c r="B339" s="171" t="s">
        <v>844</v>
      </c>
      <c r="C339" s="171" t="s">
        <v>122</v>
      </c>
    </row>
    <row r="340" spans="1:3">
      <c r="A340" s="171" t="s">
        <v>845</v>
      </c>
      <c r="B340" s="171" t="s">
        <v>846</v>
      </c>
      <c r="C340" s="171" t="s">
        <v>187</v>
      </c>
    </row>
    <row r="341" spans="1:3">
      <c r="A341" s="171" t="s">
        <v>847</v>
      </c>
      <c r="B341" s="171" t="s">
        <v>848</v>
      </c>
      <c r="C341" s="171" t="s">
        <v>146</v>
      </c>
    </row>
    <row r="342" spans="1:3">
      <c r="A342" s="171" t="s">
        <v>849</v>
      </c>
      <c r="B342" s="171" t="s">
        <v>850</v>
      </c>
      <c r="C342" s="171" t="s">
        <v>149</v>
      </c>
    </row>
    <row r="343" spans="1:3">
      <c r="A343" s="171" t="s">
        <v>851</v>
      </c>
      <c r="B343" s="171" t="s">
        <v>852</v>
      </c>
      <c r="C343" s="171" t="s">
        <v>437</v>
      </c>
    </row>
    <row r="344" spans="1:3">
      <c r="A344" s="171" t="s">
        <v>853</v>
      </c>
      <c r="B344" s="171" t="s">
        <v>854</v>
      </c>
      <c r="C344" s="171" t="s">
        <v>168</v>
      </c>
    </row>
    <row r="345" spans="1:3">
      <c r="A345" s="171" t="s">
        <v>855</v>
      </c>
      <c r="B345" s="171" t="s">
        <v>856</v>
      </c>
      <c r="C345" s="171" t="s">
        <v>146</v>
      </c>
    </row>
    <row r="346" spans="1:3">
      <c r="A346" s="171" t="s">
        <v>857</v>
      </c>
      <c r="B346" s="171" t="s">
        <v>858</v>
      </c>
      <c r="C346" s="171" t="s">
        <v>477</v>
      </c>
    </row>
    <row r="347" spans="1:3">
      <c r="A347" s="171" t="s">
        <v>859</v>
      </c>
      <c r="B347" s="171" t="s">
        <v>860</v>
      </c>
      <c r="C347" s="171" t="s">
        <v>212</v>
      </c>
    </row>
    <row r="348" spans="1:3">
      <c r="A348" s="171" t="s">
        <v>861</v>
      </c>
      <c r="B348" s="171" t="s">
        <v>862</v>
      </c>
      <c r="C348" s="171" t="s">
        <v>179</v>
      </c>
    </row>
    <row r="349" spans="1:3">
      <c r="A349" s="171" t="s">
        <v>863</v>
      </c>
      <c r="B349" s="171" t="s">
        <v>864</v>
      </c>
      <c r="C349" s="171" t="s">
        <v>279</v>
      </c>
    </row>
    <row r="350" spans="1:3">
      <c r="A350" s="171" t="s">
        <v>865</v>
      </c>
      <c r="B350" s="171" t="s">
        <v>866</v>
      </c>
      <c r="C350" s="171" t="s">
        <v>122</v>
      </c>
    </row>
    <row r="351" spans="1:3">
      <c r="A351" s="171" t="s">
        <v>867</v>
      </c>
      <c r="B351" s="171" t="s">
        <v>868</v>
      </c>
      <c r="C351" s="171" t="s">
        <v>212</v>
      </c>
    </row>
    <row r="352" spans="1:3">
      <c r="A352" s="171" t="s">
        <v>869</v>
      </c>
      <c r="B352" s="171" t="s">
        <v>870</v>
      </c>
      <c r="C352" s="171" t="s">
        <v>149</v>
      </c>
    </row>
    <row r="353" spans="1:3">
      <c r="A353" s="171" t="s">
        <v>871</v>
      </c>
      <c r="B353" s="171" t="s">
        <v>872</v>
      </c>
      <c r="C353" s="171" t="s">
        <v>260</v>
      </c>
    </row>
    <row r="354" spans="1:3">
      <c r="A354" s="171" t="s">
        <v>873</v>
      </c>
      <c r="B354" s="171" t="s">
        <v>874</v>
      </c>
      <c r="C354" s="171" t="s">
        <v>152</v>
      </c>
    </row>
    <row r="355" spans="1:3">
      <c r="A355" s="171" t="s">
        <v>875</v>
      </c>
      <c r="B355" s="171" t="s">
        <v>876</v>
      </c>
      <c r="C355" s="171" t="s">
        <v>176</v>
      </c>
    </row>
    <row r="356" spans="1:3">
      <c r="A356" s="171" t="s">
        <v>877</v>
      </c>
      <c r="B356" s="171" t="s">
        <v>878</v>
      </c>
      <c r="C356" s="171" t="s">
        <v>128</v>
      </c>
    </row>
    <row r="357" spans="1:3">
      <c r="A357" s="171" t="s">
        <v>879</v>
      </c>
      <c r="B357" s="171" t="s">
        <v>880</v>
      </c>
      <c r="C357" s="171" t="s">
        <v>149</v>
      </c>
    </row>
    <row r="358" spans="1:3">
      <c r="A358" s="171" t="s">
        <v>881</v>
      </c>
      <c r="B358" s="171" t="s">
        <v>882</v>
      </c>
      <c r="C358" s="171" t="s">
        <v>149</v>
      </c>
    </row>
    <row r="359" spans="1:3">
      <c r="A359" s="171" t="s">
        <v>883</v>
      </c>
      <c r="B359" s="171" t="s">
        <v>884</v>
      </c>
      <c r="C359" s="171" t="s">
        <v>653</v>
      </c>
    </row>
    <row r="360" spans="1:3">
      <c r="A360" s="171" t="s">
        <v>885</v>
      </c>
      <c r="B360" s="171" t="s">
        <v>886</v>
      </c>
      <c r="C360" s="171" t="s">
        <v>131</v>
      </c>
    </row>
    <row r="361" spans="1:3">
      <c r="A361" s="171" t="s">
        <v>887</v>
      </c>
      <c r="B361" s="171" t="s">
        <v>888</v>
      </c>
      <c r="C361" s="171" t="s">
        <v>119</v>
      </c>
    </row>
    <row r="362" spans="1:3">
      <c r="A362" s="171" t="s">
        <v>889</v>
      </c>
      <c r="B362" s="171" t="s">
        <v>890</v>
      </c>
      <c r="C362" s="171" t="s">
        <v>260</v>
      </c>
    </row>
    <row r="363" spans="1:3">
      <c r="A363" s="171" t="s">
        <v>891</v>
      </c>
      <c r="B363" s="171" t="s">
        <v>892</v>
      </c>
      <c r="C363" s="171" t="s">
        <v>168</v>
      </c>
    </row>
    <row r="364" spans="1:3">
      <c r="A364" s="171" t="s">
        <v>893</v>
      </c>
      <c r="B364" s="171" t="s">
        <v>894</v>
      </c>
      <c r="C364" s="171" t="s">
        <v>282</v>
      </c>
    </row>
    <row r="365" spans="1:3">
      <c r="A365" s="171" t="s">
        <v>895</v>
      </c>
      <c r="B365" s="171" t="s">
        <v>896</v>
      </c>
      <c r="C365" s="171" t="s">
        <v>369</v>
      </c>
    </row>
    <row r="366" spans="1:3">
      <c r="A366" s="171" t="s">
        <v>897</v>
      </c>
      <c r="B366" s="171" t="s">
        <v>898</v>
      </c>
      <c r="C366" s="171" t="s">
        <v>134</v>
      </c>
    </row>
    <row r="367" spans="1:3">
      <c r="A367" s="171" t="s">
        <v>899</v>
      </c>
      <c r="B367" s="171" t="s">
        <v>900</v>
      </c>
      <c r="C367" s="171" t="s">
        <v>207</v>
      </c>
    </row>
    <row r="368" spans="1:3">
      <c r="A368" s="171" t="s">
        <v>901</v>
      </c>
      <c r="B368" s="171" t="s">
        <v>902</v>
      </c>
      <c r="C368" s="171" t="s">
        <v>128</v>
      </c>
    </row>
    <row r="369" spans="1:3">
      <c r="A369" s="171" t="s">
        <v>903</v>
      </c>
      <c r="B369" s="171" t="s">
        <v>904</v>
      </c>
      <c r="C369" s="171" t="s">
        <v>301</v>
      </c>
    </row>
    <row r="370" spans="1:3">
      <c r="A370" s="171" t="s">
        <v>905</v>
      </c>
      <c r="B370" s="171" t="s">
        <v>906</v>
      </c>
      <c r="C370" s="171" t="s">
        <v>228</v>
      </c>
    </row>
    <row r="371" spans="1:3">
      <c r="A371" s="171" t="s">
        <v>907</v>
      </c>
      <c r="B371" s="171" t="s">
        <v>908</v>
      </c>
      <c r="C371" s="171" t="s">
        <v>176</v>
      </c>
    </row>
    <row r="372" spans="1:3">
      <c r="A372" s="171" t="s">
        <v>909</v>
      </c>
      <c r="B372" s="171" t="s">
        <v>910</v>
      </c>
      <c r="C372" s="171" t="s">
        <v>163</v>
      </c>
    </row>
    <row r="373" spans="1:3">
      <c r="A373" s="171" t="s">
        <v>911</v>
      </c>
      <c r="B373" s="171" t="s">
        <v>912</v>
      </c>
      <c r="C373" s="171" t="s">
        <v>128</v>
      </c>
    </row>
    <row r="374" spans="1:3">
      <c r="A374" s="171" t="s">
        <v>913</v>
      </c>
      <c r="B374" s="171" t="s">
        <v>914</v>
      </c>
      <c r="C374" s="171" t="s">
        <v>131</v>
      </c>
    </row>
    <row r="375" spans="1:3">
      <c r="A375" s="171" t="s">
        <v>915</v>
      </c>
      <c r="B375" s="171" t="s">
        <v>916</v>
      </c>
      <c r="C375" s="171" t="s">
        <v>279</v>
      </c>
    </row>
    <row r="376" spans="1:3">
      <c r="A376" s="171" t="s">
        <v>917</v>
      </c>
      <c r="B376" s="171" t="s">
        <v>918</v>
      </c>
      <c r="C376" s="171" t="s">
        <v>134</v>
      </c>
    </row>
    <row r="377" spans="1:3">
      <c r="A377" s="171" t="s">
        <v>919</v>
      </c>
      <c r="B377" s="171" t="s">
        <v>920</v>
      </c>
      <c r="C377" s="171" t="s">
        <v>248</v>
      </c>
    </row>
    <row r="378" spans="1:3">
      <c r="A378" s="171" t="s">
        <v>921</v>
      </c>
      <c r="B378" s="171" t="s">
        <v>922</v>
      </c>
      <c r="C378" s="171" t="s">
        <v>653</v>
      </c>
    </row>
    <row r="379" spans="1:3">
      <c r="A379" s="171" t="s">
        <v>923</v>
      </c>
      <c r="B379" s="171" t="s">
        <v>924</v>
      </c>
      <c r="C379" s="171" t="s">
        <v>155</v>
      </c>
    </row>
    <row r="380" spans="1:3">
      <c r="A380" s="171" t="s">
        <v>925</v>
      </c>
      <c r="B380" s="171" t="s">
        <v>926</v>
      </c>
      <c r="C380" s="171" t="s">
        <v>137</v>
      </c>
    </row>
    <row r="381" spans="1:3">
      <c r="A381" s="171" t="s">
        <v>927</v>
      </c>
      <c r="B381" s="171" t="s">
        <v>928</v>
      </c>
      <c r="C381" s="171" t="s">
        <v>137</v>
      </c>
    </row>
    <row r="382" spans="1:3">
      <c r="A382" s="171" t="s">
        <v>929</v>
      </c>
      <c r="B382" s="171" t="s">
        <v>930</v>
      </c>
      <c r="C382" s="171" t="s">
        <v>155</v>
      </c>
    </row>
    <row r="383" spans="1:3">
      <c r="A383" s="171" t="s">
        <v>931</v>
      </c>
      <c r="B383" s="171" t="s">
        <v>932</v>
      </c>
      <c r="C383" s="171" t="s">
        <v>163</v>
      </c>
    </row>
    <row r="384" spans="1:3">
      <c r="A384" s="171" t="s">
        <v>933</v>
      </c>
      <c r="B384" s="171" t="s">
        <v>934</v>
      </c>
      <c r="C384" s="171" t="s">
        <v>195</v>
      </c>
    </row>
    <row r="385" spans="1:3">
      <c r="A385" s="171" t="s">
        <v>935</v>
      </c>
      <c r="B385" s="171" t="s">
        <v>936</v>
      </c>
      <c r="C385" s="171" t="s">
        <v>279</v>
      </c>
    </row>
    <row r="386" spans="1:3">
      <c r="A386" s="171" t="s">
        <v>937</v>
      </c>
      <c r="B386" s="171" t="s">
        <v>938</v>
      </c>
      <c r="C386" s="171" t="s">
        <v>125</v>
      </c>
    </row>
    <row r="387" spans="1:3">
      <c r="A387" s="171" t="s">
        <v>939</v>
      </c>
      <c r="B387" s="171" t="s">
        <v>940</v>
      </c>
      <c r="C387" s="171" t="s">
        <v>140</v>
      </c>
    </row>
    <row r="388" spans="1:3">
      <c r="A388" s="171" t="s">
        <v>941</v>
      </c>
      <c r="B388" s="171" t="s">
        <v>942</v>
      </c>
      <c r="C388" s="171" t="s">
        <v>943</v>
      </c>
    </row>
    <row r="389" spans="1:3">
      <c r="A389" s="171" t="s">
        <v>944</v>
      </c>
      <c r="B389" s="171" t="s">
        <v>945</v>
      </c>
      <c r="C389" s="171" t="s">
        <v>245</v>
      </c>
    </row>
    <row r="390" spans="1:3">
      <c r="A390" s="171" t="s">
        <v>946</v>
      </c>
      <c r="B390" s="171" t="s">
        <v>947</v>
      </c>
      <c r="C390" s="171" t="s">
        <v>248</v>
      </c>
    </row>
    <row r="391" spans="1:3">
      <c r="A391" s="171" t="s">
        <v>948</v>
      </c>
      <c r="B391" s="171" t="s">
        <v>949</v>
      </c>
      <c r="C391" s="171" t="s">
        <v>207</v>
      </c>
    </row>
    <row r="392" spans="1:3">
      <c r="A392" s="171" t="s">
        <v>950</v>
      </c>
      <c r="B392" s="171" t="s">
        <v>951</v>
      </c>
      <c r="C392" s="171" t="s">
        <v>237</v>
      </c>
    </row>
    <row r="393" spans="1:3">
      <c r="A393" s="171" t="s">
        <v>952</v>
      </c>
      <c r="B393" s="171" t="s">
        <v>953</v>
      </c>
      <c r="C393" s="171" t="s">
        <v>187</v>
      </c>
    </row>
    <row r="394" spans="1:3">
      <c r="A394" s="171" t="s">
        <v>954</v>
      </c>
      <c r="B394" s="171" t="s">
        <v>955</v>
      </c>
      <c r="C394" s="171" t="s">
        <v>195</v>
      </c>
    </row>
    <row r="395" spans="1:3">
      <c r="A395" s="171" t="s">
        <v>956</v>
      </c>
      <c r="B395" s="171" t="s">
        <v>957</v>
      </c>
      <c r="C395" s="171" t="s">
        <v>653</v>
      </c>
    </row>
    <row r="396" spans="1:3">
      <c r="A396" s="171" t="s">
        <v>958</v>
      </c>
      <c r="B396" s="171" t="s">
        <v>959</v>
      </c>
      <c r="C396" s="171" t="s">
        <v>187</v>
      </c>
    </row>
    <row r="397" spans="1:3">
      <c r="A397" s="171" t="s">
        <v>960</v>
      </c>
      <c r="B397" s="171" t="s">
        <v>961</v>
      </c>
      <c r="C397" s="171" t="s">
        <v>134</v>
      </c>
    </row>
    <row r="398" spans="1:3">
      <c r="A398" s="171" t="s">
        <v>962</v>
      </c>
      <c r="B398" s="171" t="s">
        <v>963</v>
      </c>
      <c r="C398" s="171" t="s">
        <v>279</v>
      </c>
    </row>
    <row r="399" spans="1:3">
      <c r="A399" s="171" t="s">
        <v>964</v>
      </c>
      <c r="B399" s="171" t="s">
        <v>965</v>
      </c>
      <c r="C399" s="171" t="s">
        <v>279</v>
      </c>
    </row>
    <row r="400" spans="1:3">
      <c r="A400" s="171" t="s">
        <v>966</v>
      </c>
      <c r="B400" s="171" t="s">
        <v>967</v>
      </c>
      <c r="C400" s="171" t="s">
        <v>245</v>
      </c>
    </row>
    <row r="401" spans="1:3">
      <c r="A401" s="171" t="s">
        <v>968</v>
      </c>
      <c r="B401" s="171" t="s">
        <v>969</v>
      </c>
      <c r="C401" s="171" t="s">
        <v>140</v>
      </c>
    </row>
    <row r="402" spans="1:3">
      <c r="A402" s="171" t="s">
        <v>970</v>
      </c>
      <c r="B402" s="171" t="s">
        <v>971</v>
      </c>
      <c r="C402" s="171" t="s">
        <v>140</v>
      </c>
    </row>
    <row r="403" spans="1:3">
      <c r="A403" s="171" t="s">
        <v>972</v>
      </c>
      <c r="B403" s="171" t="s">
        <v>973</v>
      </c>
      <c r="C403" s="171" t="s">
        <v>140</v>
      </c>
    </row>
    <row r="404" spans="1:3">
      <c r="A404" s="171" t="s">
        <v>974</v>
      </c>
      <c r="B404" s="171" t="s">
        <v>975</v>
      </c>
      <c r="C404" s="171" t="s">
        <v>782</v>
      </c>
    </row>
    <row r="405" spans="1:3">
      <c r="A405" s="171" t="s">
        <v>976</v>
      </c>
      <c r="B405" s="171" t="s">
        <v>977</v>
      </c>
      <c r="C405" s="171" t="s">
        <v>527</v>
      </c>
    </row>
    <row r="406" spans="1:3">
      <c r="A406" s="171" t="s">
        <v>978</v>
      </c>
      <c r="B406" s="171" t="s">
        <v>979</v>
      </c>
      <c r="C406" s="171" t="s">
        <v>134</v>
      </c>
    </row>
    <row r="407" spans="1:3">
      <c r="A407" s="171" t="s">
        <v>980</v>
      </c>
      <c r="B407" s="171" t="s">
        <v>981</v>
      </c>
      <c r="C407" s="171" t="s">
        <v>380</v>
      </c>
    </row>
    <row r="408" spans="1:3">
      <c r="A408" s="171" t="s">
        <v>982</v>
      </c>
      <c r="B408" s="171" t="s">
        <v>983</v>
      </c>
      <c r="C408" s="171" t="s">
        <v>245</v>
      </c>
    </row>
    <row r="409" spans="1:3">
      <c r="A409" s="171" t="s">
        <v>984</v>
      </c>
      <c r="B409" s="171" t="s">
        <v>985</v>
      </c>
      <c r="C409" s="171" t="s">
        <v>119</v>
      </c>
    </row>
    <row r="410" spans="1:3">
      <c r="A410" s="171" t="s">
        <v>986</v>
      </c>
      <c r="B410" s="171" t="s">
        <v>987</v>
      </c>
      <c r="C410" s="171" t="s">
        <v>245</v>
      </c>
    </row>
    <row r="411" spans="1:3">
      <c r="A411" s="171" t="s">
        <v>988</v>
      </c>
      <c r="B411" s="171" t="s">
        <v>989</v>
      </c>
      <c r="C411" s="171" t="s">
        <v>119</v>
      </c>
    </row>
    <row r="412" spans="1:3">
      <c r="A412" s="171" t="s">
        <v>990</v>
      </c>
      <c r="B412" s="171" t="s">
        <v>991</v>
      </c>
      <c r="C412" s="171" t="s">
        <v>131</v>
      </c>
    </row>
    <row r="413" spans="1:3">
      <c r="A413" s="171" t="s">
        <v>992</v>
      </c>
      <c r="B413" s="171" t="s">
        <v>993</v>
      </c>
      <c r="C413" s="171" t="s">
        <v>163</v>
      </c>
    </row>
    <row r="414" spans="1:3">
      <c r="A414" s="171" t="s">
        <v>994</v>
      </c>
      <c r="B414" s="171" t="s">
        <v>995</v>
      </c>
      <c r="C414" s="171" t="s">
        <v>146</v>
      </c>
    </row>
    <row r="415" spans="1:3">
      <c r="A415" s="171" t="s">
        <v>996</v>
      </c>
      <c r="B415" s="171" t="s">
        <v>997</v>
      </c>
      <c r="C415" s="171" t="s">
        <v>782</v>
      </c>
    </row>
    <row r="416" spans="1:3">
      <c r="A416" s="171" t="s">
        <v>998</v>
      </c>
      <c r="B416" s="171" t="s">
        <v>999</v>
      </c>
      <c r="C416" s="171" t="s">
        <v>146</v>
      </c>
    </row>
    <row r="417" spans="1:3">
      <c r="A417" s="171" t="s">
        <v>1000</v>
      </c>
      <c r="B417" s="171" t="s">
        <v>1001</v>
      </c>
      <c r="C417" s="171" t="s">
        <v>146</v>
      </c>
    </row>
    <row r="418" spans="1:3">
      <c r="A418" s="171" t="s">
        <v>1002</v>
      </c>
      <c r="B418" s="171" t="s">
        <v>1003</v>
      </c>
      <c r="C418" s="171" t="s">
        <v>122</v>
      </c>
    </row>
    <row r="419" spans="1:3">
      <c r="A419" s="171" t="s">
        <v>1004</v>
      </c>
      <c r="B419" s="171" t="s">
        <v>1005</v>
      </c>
      <c r="C419" s="171" t="s">
        <v>128</v>
      </c>
    </row>
    <row r="420" spans="1:3">
      <c r="A420" s="171" t="s">
        <v>1006</v>
      </c>
      <c r="B420" s="171" t="s">
        <v>1007</v>
      </c>
      <c r="C420" s="171" t="s">
        <v>163</v>
      </c>
    </row>
    <row r="421" spans="1:3">
      <c r="A421" s="171" t="s">
        <v>1008</v>
      </c>
      <c r="B421" s="171" t="s">
        <v>1009</v>
      </c>
      <c r="C421" s="171" t="s">
        <v>1010</v>
      </c>
    </row>
    <row r="422" spans="1:3">
      <c r="A422" s="171" t="s">
        <v>1011</v>
      </c>
      <c r="B422" s="171" t="s">
        <v>1012</v>
      </c>
      <c r="C422" s="171" t="s">
        <v>187</v>
      </c>
    </row>
    <row r="423" spans="1:3">
      <c r="A423" s="171" t="s">
        <v>1013</v>
      </c>
      <c r="B423" s="171" t="s">
        <v>1014</v>
      </c>
      <c r="C423" s="171" t="s">
        <v>146</v>
      </c>
    </row>
    <row r="424" spans="1:3">
      <c r="A424" s="171" t="s">
        <v>1015</v>
      </c>
      <c r="B424" s="171" t="s">
        <v>1016</v>
      </c>
      <c r="C424" s="171" t="s">
        <v>134</v>
      </c>
    </row>
    <row r="425" spans="1:3">
      <c r="A425" s="171" t="s">
        <v>1017</v>
      </c>
      <c r="B425" s="171" t="s">
        <v>1018</v>
      </c>
      <c r="C425" s="171" t="s">
        <v>146</v>
      </c>
    </row>
    <row r="426" spans="1:3">
      <c r="A426" s="171" t="s">
        <v>1019</v>
      </c>
      <c r="B426" s="171" t="s">
        <v>1020</v>
      </c>
      <c r="C426" s="171" t="s">
        <v>122</v>
      </c>
    </row>
    <row r="427" spans="1:3">
      <c r="A427" s="171" t="s">
        <v>1021</v>
      </c>
      <c r="B427" s="171" t="s">
        <v>1022</v>
      </c>
      <c r="C427" s="171" t="s">
        <v>477</v>
      </c>
    </row>
    <row r="428" spans="1:3">
      <c r="A428" s="171" t="s">
        <v>1023</v>
      </c>
      <c r="B428" s="171" t="s">
        <v>1024</v>
      </c>
      <c r="C428" s="171" t="s">
        <v>125</v>
      </c>
    </row>
    <row r="429" spans="1:3">
      <c r="A429" s="171" t="s">
        <v>1025</v>
      </c>
      <c r="B429" s="171" t="s">
        <v>1026</v>
      </c>
      <c r="C429" s="171" t="s">
        <v>195</v>
      </c>
    </row>
    <row r="430" spans="1:3">
      <c r="A430" s="171" t="s">
        <v>1027</v>
      </c>
      <c r="B430" s="171" t="s">
        <v>1028</v>
      </c>
      <c r="C430" s="171" t="s">
        <v>134</v>
      </c>
    </row>
    <row r="431" spans="1:3">
      <c r="A431" s="171" t="s">
        <v>1029</v>
      </c>
      <c r="B431" s="171" t="s">
        <v>1030</v>
      </c>
      <c r="C431" s="171" t="s">
        <v>464</v>
      </c>
    </row>
    <row r="432" spans="1:3">
      <c r="A432" s="171" t="s">
        <v>1031</v>
      </c>
      <c r="B432" s="171" t="s">
        <v>1032</v>
      </c>
      <c r="C432" s="171" t="s">
        <v>146</v>
      </c>
    </row>
    <row r="433" spans="1:3">
      <c r="A433" s="171" t="s">
        <v>1033</v>
      </c>
      <c r="B433" s="171" t="s">
        <v>1034</v>
      </c>
      <c r="C433" s="171" t="s">
        <v>146</v>
      </c>
    </row>
    <row r="434" spans="1:3">
      <c r="A434" s="171" t="s">
        <v>1035</v>
      </c>
      <c r="B434" s="171" t="s">
        <v>1036</v>
      </c>
      <c r="C434" s="171" t="s">
        <v>260</v>
      </c>
    </row>
    <row r="435" spans="1:3">
      <c r="A435" s="171" t="s">
        <v>1037</v>
      </c>
      <c r="B435" s="171" t="s">
        <v>1038</v>
      </c>
      <c r="C435" s="171" t="s">
        <v>369</v>
      </c>
    </row>
    <row r="436" spans="1:3">
      <c r="A436" s="171" t="s">
        <v>1039</v>
      </c>
      <c r="B436" s="171" t="s">
        <v>1040</v>
      </c>
      <c r="C436" s="171" t="s">
        <v>943</v>
      </c>
    </row>
    <row r="437" spans="1:3">
      <c r="A437" s="171" t="s">
        <v>1041</v>
      </c>
      <c r="B437" s="171" t="s">
        <v>1042</v>
      </c>
      <c r="C437" s="171" t="s">
        <v>149</v>
      </c>
    </row>
    <row r="438" spans="1:3">
      <c r="A438" s="171" t="s">
        <v>1043</v>
      </c>
      <c r="B438" s="171" t="s">
        <v>1044</v>
      </c>
      <c r="C438" s="171" t="s">
        <v>168</v>
      </c>
    </row>
    <row r="439" spans="1:3">
      <c r="A439" s="171" t="s">
        <v>1045</v>
      </c>
      <c r="B439" s="171" t="s">
        <v>1046</v>
      </c>
      <c r="C439" s="171" t="s">
        <v>168</v>
      </c>
    </row>
    <row r="440" spans="1:3">
      <c r="A440" s="171" t="s">
        <v>1047</v>
      </c>
      <c r="B440" s="171" t="s">
        <v>1048</v>
      </c>
      <c r="C440" s="171" t="s">
        <v>128</v>
      </c>
    </row>
    <row r="441" spans="1:3">
      <c r="A441" s="171" t="s">
        <v>1049</v>
      </c>
      <c r="B441" s="171" t="s">
        <v>1050</v>
      </c>
      <c r="C441" s="171" t="s">
        <v>527</v>
      </c>
    </row>
    <row r="442" spans="1:3">
      <c r="A442" s="171" t="s">
        <v>1051</v>
      </c>
      <c r="B442" s="171" t="s">
        <v>1052</v>
      </c>
      <c r="C442" s="171" t="s">
        <v>527</v>
      </c>
    </row>
    <row r="443" spans="1:3">
      <c r="A443" s="171" t="s">
        <v>1053</v>
      </c>
      <c r="B443" s="171" t="s">
        <v>1054</v>
      </c>
      <c r="C443" s="171" t="s">
        <v>140</v>
      </c>
    </row>
    <row r="444" spans="1:3">
      <c r="A444" s="171" t="s">
        <v>1055</v>
      </c>
      <c r="B444" s="171" t="s">
        <v>1056</v>
      </c>
      <c r="C444" s="171" t="s">
        <v>527</v>
      </c>
    </row>
    <row r="445" spans="1:3">
      <c r="A445" s="171" t="s">
        <v>1057</v>
      </c>
      <c r="B445" s="171" t="s">
        <v>1058</v>
      </c>
      <c r="C445" s="171" t="s">
        <v>369</v>
      </c>
    </row>
    <row r="446" spans="1:3">
      <c r="A446" s="171" t="s">
        <v>1059</v>
      </c>
      <c r="B446" s="171" t="s">
        <v>1060</v>
      </c>
      <c r="C446" s="171" t="s">
        <v>653</v>
      </c>
    </row>
    <row r="447" spans="1:3">
      <c r="A447" s="171" t="s">
        <v>1061</v>
      </c>
      <c r="B447" s="171" t="s">
        <v>1062</v>
      </c>
      <c r="C447" s="171" t="s">
        <v>125</v>
      </c>
    </row>
    <row r="448" spans="1:3">
      <c r="A448" s="171" t="s">
        <v>1063</v>
      </c>
      <c r="B448" s="171" t="s">
        <v>1064</v>
      </c>
      <c r="C448" s="171" t="s">
        <v>279</v>
      </c>
    </row>
    <row r="449" spans="1:3">
      <c r="A449" s="171" t="s">
        <v>1065</v>
      </c>
      <c r="B449" s="171" t="s">
        <v>1066</v>
      </c>
      <c r="C449" s="171" t="s">
        <v>198</v>
      </c>
    </row>
    <row r="450" spans="1:3">
      <c r="A450" s="171" t="s">
        <v>1067</v>
      </c>
      <c r="B450" s="171" t="s">
        <v>1068</v>
      </c>
      <c r="C450" s="171" t="s">
        <v>179</v>
      </c>
    </row>
    <row r="451" spans="1:3">
      <c r="A451" s="171" t="s">
        <v>1069</v>
      </c>
      <c r="B451" s="171" t="s">
        <v>1070</v>
      </c>
      <c r="C451" s="171" t="s">
        <v>128</v>
      </c>
    </row>
    <row r="452" spans="1:3">
      <c r="A452" s="171" t="s">
        <v>1071</v>
      </c>
      <c r="B452" s="171" t="s">
        <v>1072</v>
      </c>
      <c r="C452" s="171" t="s">
        <v>125</v>
      </c>
    </row>
    <row r="453" spans="1:3">
      <c r="A453" s="171" t="s">
        <v>1073</v>
      </c>
      <c r="B453" s="171" t="s">
        <v>1074</v>
      </c>
      <c r="C453" s="171" t="s">
        <v>184</v>
      </c>
    </row>
    <row r="454" spans="1:3">
      <c r="A454" s="171" t="s">
        <v>1075</v>
      </c>
      <c r="B454" s="171" t="s">
        <v>1076</v>
      </c>
      <c r="C454" s="171" t="s">
        <v>125</v>
      </c>
    </row>
    <row r="455" spans="1:3">
      <c r="A455" s="171" t="s">
        <v>1077</v>
      </c>
      <c r="B455" s="171" t="s">
        <v>1078</v>
      </c>
      <c r="C455" s="171" t="s">
        <v>125</v>
      </c>
    </row>
    <row r="456" spans="1:3">
      <c r="A456" s="171" t="s">
        <v>1079</v>
      </c>
      <c r="B456" s="171" t="s">
        <v>1080</v>
      </c>
      <c r="C456" s="171" t="s">
        <v>125</v>
      </c>
    </row>
    <row r="457" spans="1:3">
      <c r="A457" s="171" t="s">
        <v>1081</v>
      </c>
      <c r="B457" s="171" t="s">
        <v>1082</v>
      </c>
      <c r="C457" s="171" t="s">
        <v>125</v>
      </c>
    </row>
    <row r="458" spans="1:3">
      <c r="A458" s="171" t="s">
        <v>1083</v>
      </c>
      <c r="B458" s="171" t="s">
        <v>1084</v>
      </c>
      <c r="C458" s="171" t="s">
        <v>128</v>
      </c>
    </row>
    <row r="459" spans="1:3">
      <c r="A459" s="171" t="s">
        <v>1085</v>
      </c>
      <c r="B459" s="171" t="s">
        <v>1086</v>
      </c>
      <c r="C459" s="171" t="s">
        <v>195</v>
      </c>
    </row>
    <row r="460" spans="1:3">
      <c r="A460" s="171" t="s">
        <v>1087</v>
      </c>
      <c r="B460" s="171" t="s">
        <v>1088</v>
      </c>
      <c r="C460" s="171" t="s">
        <v>125</v>
      </c>
    </row>
    <row r="461" spans="1:3">
      <c r="A461" s="171" t="s">
        <v>1089</v>
      </c>
      <c r="B461" s="171" t="s">
        <v>1090</v>
      </c>
      <c r="C461" s="171" t="s">
        <v>207</v>
      </c>
    </row>
    <row r="462" spans="1:3">
      <c r="A462" s="171" t="s">
        <v>1091</v>
      </c>
      <c r="B462" s="171" t="s">
        <v>1092</v>
      </c>
      <c r="C462" s="171" t="s">
        <v>137</v>
      </c>
    </row>
    <row r="463" spans="1:3">
      <c r="A463" s="171" t="s">
        <v>1093</v>
      </c>
      <c r="B463" s="171" t="s">
        <v>1094</v>
      </c>
      <c r="C463" s="171" t="s">
        <v>137</v>
      </c>
    </row>
    <row r="464" spans="1:3">
      <c r="A464" s="171" t="s">
        <v>1095</v>
      </c>
      <c r="B464" s="171" t="s">
        <v>1096</v>
      </c>
      <c r="C464" s="171" t="s">
        <v>137</v>
      </c>
    </row>
    <row r="465" spans="1:3">
      <c r="A465" s="171" t="s">
        <v>1097</v>
      </c>
      <c r="B465" s="171" t="s">
        <v>1098</v>
      </c>
      <c r="C465" s="171" t="s">
        <v>179</v>
      </c>
    </row>
    <row r="466" spans="1:3">
      <c r="A466" s="171" t="s">
        <v>1099</v>
      </c>
      <c r="B466" s="171" t="s">
        <v>1100</v>
      </c>
      <c r="C466" s="171" t="s">
        <v>437</v>
      </c>
    </row>
    <row r="467" spans="1:3">
      <c r="A467" s="171" t="s">
        <v>1101</v>
      </c>
      <c r="B467" s="171" t="s">
        <v>1102</v>
      </c>
      <c r="C467" s="171" t="s">
        <v>237</v>
      </c>
    </row>
    <row r="468" spans="1:3">
      <c r="A468" s="171" t="s">
        <v>1103</v>
      </c>
      <c r="B468" s="171" t="s">
        <v>1104</v>
      </c>
      <c r="C468" s="171" t="s">
        <v>782</v>
      </c>
    </row>
    <row r="469" spans="1:3">
      <c r="A469" s="171" t="s">
        <v>1105</v>
      </c>
      <c r="B469" s="171" t="s">
        <v>1106</v>
      </c>
      <c r="C469" s="171" t="s">
        <v>146</v>
      </c>
    </row>
    <row r="470" spans="1:3">
      <c r="A470" s="171" t="s">
        <v>1107</v>
      </c>
      <c r="B470" s="171" t="s">
        <v>1108</v>
      </c>
      <c r="C470" s="171" t="s">
        <v>187</v>
      </c>
    </row>
    <row r="471" spans="1:3">
      <c r="A471" s="171" t="s">
        <v>1109</v>
      </c>
      <c r="B471" s="171" t="s">
        <v>1110</v>
      </c>
      <c r="C471" s="171" t="s">
        <v>522</v>
      </c>
    </row>
    <row r="472" spans="1:3">
      <c r="A472" s="171" t="s">
        <v>1111</v>
      </c>
      <c r="B472" s="171" t="s">
        <v>1112</v>
      </c>
      <c r="C472" s="171" t="s">
        <v>128</v>
      </c>
    </row>
    <row r="473" spans="1:3">
      <c r="A473" s="171" t="s">
        <v>1113</v>
      </c>
      <c r="B473" s="171" t="s">
        <v>1114</v>
      </c>
      <c r="C473" s="171" t="s">
        <v>137</v>
      </c>
    </row>
    <row r="474" spans="1:3">
      <c r="A474" s="171" t="s">
        <v>1115</v>
      </c>
      <c r="B474" s="171" t="s">
        <v>1116</v>
      </c>
      <c r="C474" s="171" t="s">
        <v>212</v>
      </c>
    </row>
    <row r="475" spans="1:3">
      <c r="A475" s="171" t="s">
        <v>1117</v>
      </c>
      <c r="B475" s="171" t="s">
        <v>1118</v>
      </c>
      <c r="C475" s="171" t="s">
        <v>119</v>
      </c>
    </row>
    <row r="476" spans="1:3">
      <c r="A476" s="171" t="s">
        <v>1119</v>
      </c>
      <c r="B476" s="171" t="s">
        <v>1120</v>
      </c>
      <c r="C476" s="171" t="s">
        <v>301</v>
      </c>
    </row>
    <row r="477" spans="1:3">
      <c r="A477" s="171" t="s">
        <v>1121</v>
      </c>
      <c r="B477" s="171" t="s">
        <v>1122</v>
      </c>
      <c r="C477" s="171" t="s">
        <v>128</v>
      </c>
    </row>
    <row r="478" spans="1:3">
      <c r="A478" s="171" t="s">
        <v>1123</v>
      </c>
      <c r="B478" s="171" t="s">
        <v>1124</v>
      </c>
      <c r="C478" s="171" t="s">
        <v>152</v>
      </c>
    </row>
    <row r="479" spans="1:3">
      <c r="A479" s="171" t="s">
        <v>1125</v>
      </c>
      <c r="B479" s="171" t="s">
        <v>1126</v>
      </c>
      <c r="C479" s="171" t="s">
        <v>163</v>
      </c>
    </row>
    <row r="480" spans="1:3">
      <c r="A480" s="171" t="s">
        <v>1127</v>
      </c>
      <c r="B480" s="171" t="s">
        <v>1128</v>
      </c>
      <c r="C480" s="171" t="s">
        <v>362</v>
      </c>
    </row>
    <row r="481" spans="1:3">
      <c r="A481" s="171" t="s">
        <v>1129</v>
      </c>
      <c r="B481" s="171" t="s">
        <v>1130</v>
      </c>
      <c r="C481" s="171" t="s">
        <v>362</v>
      </c>
    </row>
    <row r="482" spans="1:3">
      <c r="A482" s="171" t="s">
        <v>1131</v>
      </c>
      <c r="B482" s="171" t="s">
        <v>1132</v>
      </c>
      <c r="C482" s="171" t="s">
        <v>237</v>
      </c>
    </row>
    <row r="483" spans="1:3">
      <c r="A483" s="171" t="s">
        <v>1133</v>
      </c>
      <c r="B483" s="171" t="s">
        <v>1134</v>
      </c>
      <c r="C483" s="171" t="s">
        <v>119</v>
      </c>
    </row>
    <row r="484" spans="1:3">
      <c r="A484" s="171" t="s">
        <v>1135</v>
      </c>
      <c r="B484" s="171" t="s">
        <v>1136</v>
      </c>
      <c r="C484" s="171" t="s">
        <v>160</v>
      </c>
    </row>
    <row r="485" spans="1:3">
      <c r="A485" s="171" t="s">
        <v>1137</v>
      </c>
      <c r="B485" s="171" t="s">
        <v>1138</v>
      </c>
      <c r="C485" s="171" t="s">
        <v>187</v>
      </c>
    </row>
    <row r="486" spans="1:3">
      <c r="A486" s="171" t="s">
        <v>1139</v>
      </c>
      <c r="B486" s="171" t="s">
        <v>1140</v>
      </c>
      <c r="C486" s="171" t="s">
        <v>791</v>
      </c>
    </row>
    <row r="487" spans="1:3">
      <c r="A487" s="171" t="s">
        <v>1141</v>
      </c>
      <c r="B487" s="171" t="s">
        <v>1142</v>
      </c>
      <c r="C487" s="171" t="s">
        <v>137</v>
      </c>
    </row>
    <row r="488" spans="1:3">
      <c r="A488" s="171" t="s">
        <v>1143</v>
      </c>
      <c r="B488" s="171" t="s">
        <v>1144</v>
      </c>
      <c r="C488" s="171" t="s">
        <v>245</v>
      </c>
    </row>
    <row r="489" spans="1:3">
      <c r="A489" s="171" t="s">
        <v>1145</v>
      </c>
      <c r="B489" s="171" t="s">
        <v>1146</v>
      </c>
      <c r="C489" s="171" t="s">
        <v>245</v>
      </c>
    </row>
    <row r="490" spans="1:3">
      <c r="A490" s="171" t="s">
        <v>1147</v>
      </c>
      <c r="B490" s="171" t="s">
        <v>1148</v>
      </c>
      <c r="C490" s="171" t="s">
        <v>146</v>
      </c>
    </row>
    <row r="491" spans="1:3">
      <c r="A491" s="171" t="s">
        <v>1149</v>
      </c>
      <c r="B491" s="171" t="s">
        <v>1150</v>
      </c>
      <c r="C491" s="171" t="s">
        <v>522</v>
      </c>
    </row>
    <row r="492" spans="1:3">
      <c r="A492" s="171" t="s">
        <v>1151</v>
      </c>
      <c r="B492" s="171" t="s">
        <v>1152</v>
      </c>
      <c r="C492" s="171" t="s">
        <v>422</v>
      </c>
    </row>
    <row r="493" spans="1:3">
      <c r="A493" s="171" t="s">
        <v>1153</v>
      </c>
      <c r="B493" s="171" t="s">
        <v>1154</v>
      </c>
      <c r="C493" s="171" t="s">
        <v>212</v>
      </c>
    </row>
    <row r="494" spans="1:3">
      <c r="A494" s="171" t="s">
        <v>1155</v>
      </c>
      <c r="B494" s="171" t="s">
        <v>1156</v>
      </c>
      <c r="C494" s="171" t="s">
        <v>437</v>
      </c>
    </row>
    <row r="495" spans="1:3">
      <c r="A495" s="171" t="s">
        <v>1157</v>
      </c>
      <c r="B495" s="171" t="s">
        <v>1158</v>
      </c>
      <c r="C495" s="171" t="s">
        <v>527</v>
      </c>
    </row>
    <row r="496" spans="1:3">
      <c r="A496" s="171" t="s">
        <v>1159</v>
      </c>
      <c r="B496" s="171" t="s">
        <v>1160</v>
      </c>
      <c r="C496" s="171" t="s">
        <v>179</v>
      </c>
    </row>
    <row r="497" spans="1:3">
      <c r="A497" s="171" t="s">
        <v>1161</v>
      </c>
      <c r="B497" s="171" t="s">
        <v>1162</v>
      </c>
      <c r="C497" s="171" t="s">
        <v>212</v>
      </c>
    </row>
    <row r="498" spans="1:3">
      <c r="A498" s="171" t="s">
        <v>1163</v>
      </c>
      <c r="B498" s="171" t="s">
        <v>1164</v>
      </c>
      <c r="C498" s="171" t="s">
        <v>248</v>
      </c>
    </row>
    <row r="499" spans="1:3">
      <c r="A499" s="171" t="s">
        <v>1165</v>
      </c>
      <c r="B499" s="171" t="s">
        <v>1166</v>
      </c>
      <c r="C499" s="171" t="s">
        <v>248</v>
      </c>
    </row>
    <row r="500" spans="1:3">
      <c r="A500" s="171" t="s">
        <v>1167</v>
      </c>
      <c r="B500" s="171" t="s">
        <v>1168</v>
      </c>
      <c r="C500" s="171" t="s">
        <v>149</v>
      </c>
    </row>
    <row r="501" spans="1:3">
      <c r="A501" s="171" t="s">
        <v>1169</v>
      </c>
      <c r="B501" s="171" t="s">
        <v>1170</v>
      </c>
      <c r="C501" s="171" t="s">
        <v>219</v>
      </c>
    </row>
    <row r="502" spans="1:3">
      <c r="A502" s="171" t="s">
        <v>1171</v>
      </c>
      <c r="B502" s="171" t="s">
        <v>1172</v>
      </c>
      <c r="C502" s="171" t="s">
        <v>134</v>
      </c>
    </row>
    <row r="503" spans="1:3">
      <c r="A503" s="171" t="s">
        <v>1173</v>
      </c>
      <c r="B503" s="171" t="s">
        <v>1174</v>
      </c>
      <c r="C503" s="171" t="s">
        <v>128</v>
      </c>
    </row>
    <row r="504" spans="1:3">
      <c r="A504" s="171" t="s">
        <v>1175</v>
      </c>
      <c r="B504" s="171" t="s">
        <v>1176</v>
      </c>
      <c r="C504" s="171" t="s">
        <v>219</v>
      </c>
    </row>
    <row r="505" spans="1:3">
      <c r="A505" s="171" t="s">
        <v>1177</v>
      </c>
      <c r="B505" s="171" t="s">
        <v>1178</v>
      </c>
      <c r="C505" s="171" t="s">
        <v>219</v>
      </c>
    </row>
    <row r="506" spans="1:3">
      <c r="A506" s="171" t="s">
        <v>1179</v>
      </c>
      <c r="B506" s="171" t="s">
        <v>1180</v>
      </c>
      <c r="C506" s="171" t="s">
        <v>187</v>
      </c>
    </row>
    <row r="507" spans="1:3">
      <c r="A507" s="171" t="s">
        <v>1181</v>
      </c>
      <c r="B507" s="171" t="s">
        <v>1182</v>
      </c>
      <c r="C507" s="171" t="s">
        <v>195</v>
      </c>
    </row>
    <row r="508" spans="1:3">
      <c r="A508" s="171" t="s">
        <v>1183</v>
      </c>
      <c r="B508" s="171" t="s">
        <v>1184</v>
      </c>
      <c r="C508" s="171" t="s">
        <v>237</v>
      </c>
    </row>
    <row r="509" spans="1:3">
      <c r="A509" s="171" t="s">
        <v>1185</v>
      </c>
      <c r="B509" s="171" t="s">
        <v>1186</v>
      </c>
      <c r="C509" s="171" t="s">
        <v>149</v>
      </c>
    </row>
    <row r="510" spans="1:3">
      <c r="A510" s="171" t="s">
        <v>1187</v>
      </c>
      <c r="B510" s="171" t="s">
        <v>1188</v>
      </c>
      <c r="C510" s="171" t="s">
        <v>195</v>
      </c>
    </row>
    <row r="511" spans="1:3">
      <c r="A511" s="171" t="s">
        <v>1189</v>
      </c>
      <c r="B511" s="171" t="s">
        <v>1190</v>
      </c>
      <c r="C511" s="171" t="s">
        <v>195</v>
      </c>
    </row>
    <row r="512" spans="1:3">
      <c r="A512" s="171" t="s">
        <v>1191</v>
      </c>
      <c r="B512" s="171" t="s">
        <v>1192</v>
      </c>
      <c r="C512" s="171" t="s">
        <v>212</v>
      </c>
    </row>
    <row r="513" spans="1:3">
      <c r="A513" s="171" t="s">
        <v>1193</v>
      </c>
      <c r="B513" s="171" t="s">
        <v>1194</v>
      </c>
      <c r="C513" s="171" t="s">
        <v>137</v>
      </c>
    </row>
    <row r="514" spans="1:3">
      <c r="A514" s="171" t="s">
        <v>1195</v>
      </c>
      <c r="B514" s="171" t="s">
        <v>1196</v>
      </c>
      <c r="C514" s="171" t="s">
        <v>362</v>
      </c>
    </row>
    <row r="515" spans="1:3">
      <c r="A515" s="171" t="s">
        <v>1197</v>
      </c>
      <c r="B515" s="171" t="s">
        <v>1198</v>
      </c>
      <c r="C515" s="171" t="s">
        <v>653</v>
      </c>
    </row>
    <row r="516" spans="1:3">
      <c r="A516" s="171" t="s">
        <v>1199</v>
      </c>
      <c r="B516" s="171" t="s">
        <v>1200</v>
      </c>
      <c r="C516" s="171" t="s">
        <v>282</v>
      </c>
    </row>
    <row r="517" spans="1:3">
      <c r="A517" s="171" t="s">
        <v>1201</v>
      </c>
      <c r="B517" s="171" t="s">
        <v>1202</v>
      </c>
      <c r="C517" s="171" t="s">
        <v>791</v>
      </c>
    </row>
    <row r="518" spans="1:3">
      <c r="A518" s="171" t="s">
        <v>1203</v>
      </c>
      <c r="B518" s="171" t="s">
        <v>1204</v>
      </c>
      <c r="C518" s="171" t="s">
        <v>119</v>
      </c>
    </row>
    <row r="519" spans="1:3">
      <c r="A519" s="171" t="s">
        <v>1205</v>
      </c>
      <c r="B519" s="171" t="s">
        <v>1206</v>
      </c>
      <c r="C519" s="171" t="s">
        <v>253</v>
      </c>
    </row>
    <row r="520" spans="1:3">
      <c r="A520" s="171" t="s">
        <v>1207</v>
      </c>
      <c r="B520" s="171" t="s">
        <v>1208</v>
      </c>
      <c r="C520" s="171" t="s">
        <v>522</v>
      </c>
    </row>
    <row r="521" spans="1:3">
      <c r="A521" s="171" t="s">
        <v>1209</v>
      </c>
      <c r="B521" s="171" t="s">
        <v>1210</v>
      </c>
      <c r="C521" s="171" t="s">
        <v>137</v>
      </c>
    </row>
    <row r="522" spans="1:3">
      <c r="A522" s="171" t="s">
        <v>1211</v>
      </c>
      <c r="B522" s="171" t="s">
        <v>1212</v>
      </c>
      <c r="C522" s="171" t="s">
        <v>464</v>
      </c>
    </row>
    <row r="523" spans="1:3">
      <c r="A523" s="171" t="s">
        <v>1213</v>
      </c>
      <c r="B523" s="171" t="s">
        <v>1214</v>
      </c>
      <c r="C523" s="171" t="s">
        <v>187</v>
      </c>
    </row>
    <row r="524" spans="1:3">
      <c r="A524" s="171" t="s">
        <v>1215</v>
      </c>
      <c r="B524" s="171" t="s">
        <v>1216</v>
      </c>
      <c r="C524" s="171" t="s">
        <v>187</v>
      </c>
    </row>
    <row r="525" spans="1:3">
      <c r="A525" s="171" t="s">
        <v>1217</v>
      </c>
      <c r="B525" s="171" t="s">
        <v>1218</v>
      </c>
      <c r="C525" s="171" t="s">
        <v>282</v>
      </c>
    </row>
    <row r="526" spans="1:3">
      <c r="A526" s="171" t="s">
        <v>1219</v>
      </c>
      <c r="B526" s="171" t="s">
        <v>1220</v>
      </c>
      <c r="C526" s="171" t="s">
        <v>137</v>
      </c>
    </row>
    <row r="527" spans="1:3">
      <c r="A527" s="171" t="s">
        <v>1221</v>
      </c>
      <c r="B527" s="171" t="s">
        <v>1222</v>
      </c>
      <c r="C527" s="171" t="s">
        <v>212</v>
      </c>
    </row>
    <row r="528" spans="1:3">
      <c r="A528" s="171" t="s">
        <v>1223</v>
      </c>
      <c r="B528" s="171" t="s">
        <v>1224</v>
      </c>
      <c r="C528" s="171" t="s">
        <v>137</v>
      </c>
    </row>
    <row r="529" spans="1:3">
      <c r="A529" s="171" t="s">
        <v>1225</v>
      </c>
      <c r="B529" s="171" t="s">
        <v>1226</v>
      </c>
      <c r="C529" s="171" t="s">
        <v>146</v>
      </c>
    </row>
    <row r="530" spans="1:3">
      <c r="A530" s="171" t="s">
        <v>1227</v>
      </c>
      <c r="B530" s="171" t="s">
        <v>1228</v>
      </c>
      <c r="C530" s="171" t="s">
        <v>131</v>
      </c>
    </row>
    <row r="531" spans="1:3">
      <c r="A531" s="171" t="s">
        <v>1229</v>
      </c>
      <c r="B531" s="171" t="s">
        <v>1230</v>
      </c>
      <c r="C531" s="171" t="s">
        <v>437</v>
      </c>
    </row>
    <row r="532" spans="1:3">
      <c r="A532" s="171" t="s">
        <v>1231</v>
      </c>
      <c r="B532" s="171" t="s">
        <v>1232</v>
      </c>
      <c r="C532" s="171" t="s">
        <v>282</v>
      </c>
    </row>
    <row r="533" spans="1:3">
      <c r="A533" s="171" t="s">
        <v>1233</v>
      </c>
      <c r="B533" s="171" t="s">
        <v>1234</v>
      </c>
      <c r="C533" s="171" t="s">
        <v>131</v>
      </c>
    </row>
    <row r="534" spans="1:3">
      <c r="A534" s="171" t="s">
        <v>1235</v>
      </c>
      <c r="B534" s="171" t="s">
        <v>1236</v>
      </c>
      <c r="C534" s="171" t="s">
        <v>131</v>
      </c>
    </row>
    <row r="535" spans="1:3">
      <c r="A535" s="171" t="s">
        <v>1237</v>
      </c>
      <c r="B535" s="171" t="s">
        <v>1238</v>
      </c>
      <c r="C535" s="171" t="s">
        <v>131</v>
      </c>
    </row>
    <row r="536" spans="1:3">
      <c r="A536" s="171" t="s">
        <v>1239</v>
      </c>
      <c r="B536" s="171" t="s">
        <v>1240</v>
      </c>
      <c r="C536" s="171" t="s">
        <v>219</v>
      </c>
    </row>
    <row r="537" spans="1:3">
      <c r="A537" s="171" t="s">
        <v>1241</v>
      </c>
      <c r="B537" s="171" t="s">
        <v>1242</v>
      </c>
      <c r="C537" s="171" t="s">
        <v>119</v>
      </c>
    </row>
    <row r="538" spans="1:3">
      <c r="A538" s="171" t="s">
        <v>1243</v>
      </c>
      <c r="B538" s="171" t="s">
        <v>1244</v>
      </c>
      <c r="C538" s="171" t="s">
        <v>248</v>
      </c>
    </row>
    <row r="539" spans="1:3">
      <c r="A539" s="171" t="s">
        <v>1245</v>
      </c>
      <c r="B539" s="171" t="s">
        <v>1246</v>
      </c>
      <c r="C539" s="171" t="s">
        <v>187</v>
      </c>
    </row>
    <row r="540" spans="1:3">
      <c r="A540" s="171" t="s">
        <v>1247</v>
      </c>
      <c r="B540" s="171" t="s">
        <v>1248</v>
      </c>
      <c r="C540" s="171" t="s">
        <v>219</v>
      </c>
    </row>
    <row r="541" spans="1:3">
      <c r="A541" s="171" t="s">
        <v>1249</v>
      </c>
      <c r="B541" s="171" t="s">
        <v>1250</v>
      </c>
      <c r="C541" s="171" t="s">
        <v>163</v>
      </c>
    </row>
    <row r="542" spans="1:3">
      <c r="A542" s="171" t="s">
        <v>1251</v>
      </c>
      <c r="B542" s="171" t="s">
        <v>1252</v>
      </c>
      <c r="C542" s="171" t="s">
        <v>137</v>
      </c>
    </row>
    <row r="543" spans="1:3">
      <c r="A543" s="171" t="s">
        <v>1253</v>
      </c>
      <c r="B543" s="171" t="s">
        <v>1254</v>
      </c>
      <c r="C543" s="171" t="s">
        <v>134</v>
      </c>
    </row>
    <row r="544" spans="1:3">
      <c r="A544" s="171" t="s">
        <v>1255</v>
      </c>
      <c r="B544" s="171" t="s">
        <v>1256</v>
      </c>
      <c r="C544" s="171" t="s">
        <v>125</v>
      </c>
    </row>
    <row r="545" spans="1:3">
      <c r="A545" s="171" t="s">
        <v>1257</v>
      </c>
      <c r="B545" s="171" t="s">
        <v>1258</v>
      </c>
      <c r="C545" s="171" t="s">
        <v>248</v>
      </c>
    </row>
    <row r="546" spans="1:3">
      <c r="A546" s="171" t="s">
        <v>1259</v>
      </c>
      <c r="B546" s="171" t="s">
        <v>1260</v>
      </c>
      <c r="C546" s="171" t="s">
        <v>155</v>
      </c>
    </row>
    <row r="547" spans="1:3">
      <c r="A547" s="171" t="s">
        <v>1261</v>
      </c>
      <c r="B547" s="171" t="s">
        <v>1262</v>
      </c>
      <c r="C547" s="171" t="s">
        <v>237</v>
      </c>
    </row>
    <row r="548" spans="1:3">
      <c r="A548" s="171" t="s">
        <v>1263</v>
      </c>
      <c r="B548" s="171" t="s">
        <v>1264</v>
      </c>
      <c r="C548" s="171" t="s">
        <v>212</v>
      </c>
    </row>
    <row r="549" spans="1:3">
      <c r="A549" s="171" t="s">
        <v>1265</v>
      </c>
      <c r="B549" s="171" t="s">
        <v>1266</v>
      </c>
      <c r="C549" s="171" t="s">
        <v>184</v>
      </c>
    </row>
    <row r="550" spans="1:3">
      <c r="A550" s="171" t="s">
        <v>1267</v>
      </c>
      <c r="B550" s="171" t="s">
        <v>1268</v>
      </c>
      <c r="C550" s="171" t="s">
        <v>184</v>
      </c>
    </row>
    <row r="551" spans="1:3">
      <c r="A551" s="171" t="s">
        <v>1269</v>
      </c>
      <c r="B551" s="171" t="s">
        <v>1270</v>
      </c>
      <c r="C551" s="171" t="s">
        <v>125</v>
      </c>
    </row>
    <row r="552" spans="1:3">
      <c r="A552" s="171" t="s">
        <v>1271</v>
      </c>
      <c r="B552" s="171" t="s">
        <v>1272</v>
      </c>
      <c r="C552" s="171" t="s">
        <v>260</v>
      </c>
    </row>
    <row r="553" spans="1:3">
      <c r="A553" s="171" t="s">
        <v>1273</v>
      </c>
      <c r="B553" s="171" t="s">
        <v>1274</v>
      </c>
      <c r="C553" s="171" t="s">
        <v>1275</v>
      </c>
    </row>
    <row r="554" spans="1:3">
      <c r="A554" s="171" t="s">
        <v>1276</v>
      </c>
      <c r="B554" s="171" t="s">
        <v>1277</v>
      </c>
      <c r="C554" s="171" t="s">
        <v>152</v>
      </c>
    </row>
    <row r="555" spans="1:3">
      <c r="A555" s="171" t="s">
        <v>1278</v>
      </c>
      <c r="B555" s="171" t="s">
        <v>1279</v>
      </c>
      <c r="C555" s="171" t="s">
        <v>128</v>
      </c>
    </row>
    <row r="556" spans="1:3">
      <c r="A556" s="171" t="s">
        <v>1280</v>
      </c>
      <c r="B556" s="171" t="s">
        <v>1281</v>
      </c>
      <c r="C556" s="171" t="s">
        <v>219</v>
      </c>
    </row>
    <row r="557" spans="1:3">
      <c r="A557" s="171" t="s">
        <v>1282</v>
      </c>
      <c r="B557" s="171" t="s">
        <v>1283</v>
      </c>
      <c r="C557" s="171" t="s">
        <v>522</v>
      </c>
    </row>
    <row r="558" spans="1:3">
      <c r="A558" s="171" t="s">
        <v>1284</v>
      </c>
      <c r="B558" s="171" t="s">
        <v>1285</v>
      </c>
      <c r="C558" s="171" t="s">
        <v>119</v>
      </c>
    </row>
    <row r="559" spans="1:3">
      <c r="A559" s="171" t="s">
        <v>1286</v>
      </c>
      <c r="B559" s="171" t="s">
        <v>1287</v>
      </c>
      <c r="C559" s="171" t="s">
        <v>362</v>
      </c>
    </row>
    <row r="560" spans="1:3">
      <c r="A560" s="171" t="s">
        <v>1288</v>
      </c>
      <c r="B560" s="171" t="s">
        <v>1289</v>
      </c>
      <c r="C560" s="171" t="s">
        <v>791</v>
      </c>
    </row>
    <row r="561" spans="1:3">
      <c r="A561" s="171" t="s">
        <v>1290</v>
      </c>
      <c r="B561" s="171" t="s">
        <v>1291</v>
      </c>
      <c r="C561" s="171" t="s">
        <v>791</v>
      </c>
    </row>
    <row r="562" spans="1:3">
      <c r="A562" s="171" t="s">
        <v>1292</v>
      </c>
      <c r="B562" s="171" t="s">
        <v>1293</v>
      </c>
      <c r="C562" s="171" t="s">
        <v>207</v>
      </c>
    </row>
    <row r="563" spans="1:3">
      <c r="A563" s="171" t="s">
        <v>1294</v>
      </c>
      <c r="B563" s="171" t="s">
        <v>1295</v>
      </c>
      <c r="C563" s="171" t="s">
        <v>527</v>
      </c>
    </row>
    <row r="564" spans="1:3">
      <c r="A564" s="171" t="s">
        <v>1296</v>
      </c>
      <c r="B564" s="171" t="s">
        <v>1297</v>
      </c>
      <c r="C564" s="171" t="s">
        <v>134</v>
      </c>
    </row>
    <row r="565" spans="1:3">
      <c r="A565" s="171" t="s">
        <v>1298</v>
      </c>
      <c r="B565" s="171" t="s">
        <v>1299</v>
      </c>
      <c r="C565" s="171" t="s">
        <v>464</v>
      </c>
    </row>
    <row r="566" spans="1:3">
      <c r="A566" s="171" t="s">
        <v>1300</v>
      </c>
      <c r="B566" s="171" t="s">
        <v>1301</v>
      </c>
      <c r="C566" s="171" t="s">
        <v>187</v>
      </c>
    </row>
    <row r="567" spans="1:3">
      <c r="A567" s="171" t="s">
        <v>1302</v>
      </c>
      <c r="B567" s="171" t="s">
        <v>1303</v>
      </c>
      <c r="C567" s="171" t="s">
        <v>137</v>
      </c>
    </row>
    <row r="568" spans="1:3">
      <c r="A568" s="171" t="s">
        <v>1304</v>
      </c>
      <c r="B568" s="171" t="s">
        <v>1305</v>
      </c>
      <c r="C568" s="171" t="s">
        <v>171</v>
      </c>
    </row>
    <row r="569" spans="1:3">
      <c r="A569" s="171" t="s">
        <v>1306</v>
      </c>
      <c r="B569" s="171" t="s">
        <v>1307</v>
      </c>
      <c r="C569" s="171" t="s">
        <v>380</v>
      </c>
    </row>
    <row r="570" spans="1:3">
      <c r="A570" s="171" t="s">
        <v>1308</v>
      </c>
      <c r="B570" s="171" t="s">
        <v>1309</v>
      </c>
      <c r="C570" s="171" t="s">
        <v>149</v>
      </c>
    </row>
    <row r="571" spans="1:3">
      <c r="A571" s="171" t="s">
        <v>1310</v>
      </c>
      <c r="B571" s="171" t="s">
        <v>1311</v>
      </c>
      <c r="C571" s="171" t="s">
        <v>125</v>
      </c>
    </row>
    <row r="572" spans="1:3">
      <c r="A572" s="171" t="s">
        <v>1312</v>
      </c>
      <c r="B572" s="171" t="s">
        <v>1313</v>
      </c>
      <c r="C572" s="171" t="s">
        <v>137</v>
      </c>
    </row>
    <row r="573" spans="1:3">
      <c r="A573" s="171" t="s">
        <v>1314</v>
      </c>
      <c r="B573" s="171" t="s">
        <v>1315</v>
      </c>
      <c r="C573" s="171" t="s">
        <v>163</v>
      </c>
    </row>
    <row r="574" spans="1:3">
      <c r="A574" s="171" t="s">
        <v>1316</v>
      </c>
      <c r="B574" s="171" t="s">
        <v>1317</v>
      </c>
      <c r="C574" s="171" t="s">
        <v>128</v>
      </c>
    </row>
    <row r="575" spans="1:3">
      <c r="A575" s="171" t="s">
        <v>1318</v>
      </c>
      <c r="B575" s="171" t="s">
        <v>1319</v>
      </c>
      <c r="C575" s="171" t="s">
        <v>260</v>
      </c>
    </row>
    <row r="576" spans="1:3">
      <c r="A576" s="171" t="s">
        <v>1320</v>
      </c>
      <c r="B576" s="171" t="s">
        <v>1321</v>
      </c>
      <c r="C576" s="171" t="s">
        <v>128</v>
      </c>
    </row>
    <row r="577" spans="1:3">
      <c r="A577" s="171" t="s">
        <v>1322</v>
      </c>
      <c r="B577" s="171" t="s">
        <v>1323</v>
      </c>
      <c r="C577" s="171" t="s">
        <v>146</v>
      </c>
    </row>
    <row r="578" spans="1:3">
      <c r="A578" s="171" t="s">
        <v>1324</v>
      </c>
      <c r="B578" s="171" t="s">
        <v>1325</v>
      </c>
      <c r="C578" s="171" t="s">
        <v>149</v>
      </c>
    </row>
    <row r="579" spans="1:3">
      <c r="A579" s="171" t="s">
        <v>1326</v>
      </c>
      <c r="B579" s="171" t="s">
        <v>1327</v>
      </c>
      <c r="C579" s="171" t="s">
        <v>190</v>
      </c>
    </row>
    <row r="580" spans="1:3">
      <c r="A580" s="171" t="s">
        <v>1328</v>
      </c>
      <c r="B580" s="171" t="s">
        <v>1329</v>
      </c>
      <c r="C580" s="171" t="s">
        <v>237</v>
      </c>
    </row>
    <row r="581" spans="1:3">
      <c r="A581" s="171" t="s">
        <v>1330</v>
      </c>
      <c r="B581" s="171" t="s">
        <v>1331</v>
      </c>
      <c r="C581" s="171" t="s">
        <v>219</v>
      </c>
    </row>
    <row r="582" spans="1:3">
      <c r="A582" s="171" t="s">
        <v>1332</v>
      </c>
      <c r="B582" s="171" t="s">
        <v>1333</v>
      </c>
      <c r="C582" s="171" t="s">
        <v>237</v>
      </c>
    </row>
    <row r="583" spans="1:3">
      <c r="A583" s="171" t="s">
        <v>1334</v>
      </c>
      <c r="B583" s="171" t="s">
        <v>1335</v>
      </c>
      <c r="C583" s="171" t="s">
        <v>119</v>
      </c>
    </row>
    <row r="584" spans="1:3">
      <c r="A584" s="171" t="s">
        <v>1336</v>
      </c>
      <c r="B584" s="171" t="s">
        <v>1337</v>
      </c>
      <c r="C584" s="171" t="s">
        <v>422</v>
      </c>
    </row>
    <row r="585" spans="1:3">
      <c r="A585" s="171" t="s">
        <v>1338</v>
      </c>
      <c r="B585" s="171" t="s">
        <v>1339</v>
      </c>
      <c r="C585" s="171" t="s">
        <v>134</v>
      </c>
    </row>
    <row r="586" spans="1:3">
      <c r="A586" s="171" t="s">
        <v>1340</v>
      </c>
      <c r="B586" s="171" t="s">
        <v>1341</v>
      </c>
      <c r="C586" s="171" t="s">
        <v>187</v>
      </c>
    </row>
    <row r="587" spans="1:3">
      <c r="A587" s="171" t="s">
        <v>1342</v>
      </c>
      <c r="B587" s="171" t="s">
        <v>1343</v>
      </c>
      <c r="C587" s="171" t="s">
        <v>279</v>
      </c>
    </row>
    <row r="588" spans="1:3">
      <c r="A588" s="171" t="s">
        <v>1344</v>
      </c>
      <c r="B588" s="171" t="s">
        <v>1345</v>
      </c>
      <c r="C588" s="171" t="s">
        <v>171</v>
      </c>
    </row>
    <row r="589" spans="1:3">
      <c r="A589" s="171" t="s">
        <v>1346</v>
      </c>
      <c r="B589" s="171" t="s">
        <v>1347</v>
      </c>
      <c r="C589" s="171" t="s">
        <v>253</v>
      </c>
    </row>
    <row r="590" spans="1:3">
      <c r="A590" s="171" t="s">
        <v>1348</v>
      </c>
      <c r="B590" s="171" t="s">
        <v>1349</v>
      </c>
      <c r="C590" s="171" t="s">
        <v>187</v>
      </c>
    </row>
    <row r="591" spans="1:3">
      <c r="A591" s="171" t="s">
        <v>1350</v>
      </c>
      <c r="B591" s="171" t="s">
        <v>1351</v>
      </c>
      <c r="C591" s="171" t="s">
        <v>163</v>
      </c>
    </row>
    <row r="592" spans="1:3">
      <c r="A592" s="171" t="s">
        <v>1352</v>
      </c>
      <c r="B592" s="171" t="s">
        <v>1353</v>
      </c>
      <c r="C592" s="171" t="s">
        <v>380</v>
      </c>
    </row>
    <row r="593" spans="1:3">
      <c r="A593" s="171" t="s">
        <v>1354</v>
      </c>
      <c r="B593" s="171" t="s">
        <v>1355</v>
      </c>
      <c r="C593" s="171" t="s">
        <v>237</v>
      </c>
    </row>
    <row r="594" spans="1:3">
      <c r="A594" s="171" t="s">
        <v>1356</v>
      </c>
      <c r="B594" s="171" t="s">
        <v>1357</v>
      </c>
      <c r="C594" s="171" t="s">
        <v>128</v>
      </c>
    </row>
    <row r="595" spans="1:3">
      <c r="A595" s="171" t="s">
        <v>1358</v>
      </c>
      <c r="B595" s="171" t="s">
        <v>1359</v>
      </c>
      <c r="C595" s="171" t="s">
        <v>798</v>
      </c>
    </row>
    <row r="596" spans="1:3">
      <c r="A596" s="171" t="s">
        <v>1360</v>
      </c>
      <c r="B596" s="171" t="s">
        <v>1361</v>
      </c>
      <c r="C596" s="171" t="s">
        <v>477</v>
      </c>
    </row>
    <row r="597" spans="1:3">
      <c r="A597" s="171" t="s">
        <v>1362</v>
      </c>
      <c r="B597" s="171" t="s">
        <v>1363</v>
      </c>
      <c r="C597" s="171" t="s">
        <v>578</v>
      </c>
    </row>
    <row r="598" spans="1:3">
      <c r="A598" s="171" t="s">
        <v>1364</v>
      </c>
      <c r="B598" s="171" t="s">
        <v>1365</v>
      </c>
      <c r="C598" s="171" t="s">
        <v>198</v>
      </c>
    </row>
    <row r="599" spans="1:3">
      <c r="A599" s="171" t="s">
        <v>1366</v>
      </c>
      <c r="B599" s="171" t="s">
        <v>1367</v>
      </c>
      <c r="C599" s="171" t="s">
        <v>207</v>
      </c>
    </row>
    <row r="600" spans="1:3">
      <c r="A600" s="171" t="s">
        <v>1368</v>
      </c>
      <c r="B600" s="171" t="s">
        <v>1369</v>
      </c>
      <c r="C600" s="171" t="s">
        <v>131</v>
      </c>
    </row>
    <row r="601" spans="1:3">
      <c r="A601" s="171" t="s">
        <v>1370</v>
      </c>
      <c r="B601" s="171" t="s">
        <v>1371</v>
      </c>
      <c r="C601" s="171" t="s">
        <v>422</v>
      </c>
    </row>
    <row r="602" spans="1:3">
      <c r="A602" s="171" t="s">
        <v>1372</v>
      </c>
      <c r="B602" s="171" t="s">
        <v>1373</v>
      </c>
      <c r="C602" s="171" t="s">
        <v>140</v>
      </c>
    </row>
    <row r="603" spans="1:3">
      <c r="A603" s="171" t="s">
        <v>1374</v>
      </c>
      <c r="B603" s="171" t="s">
        <v>1375</v>
      </c>
      <c r="C603" s="171" t="s">
        <v>207</v>
      </c>
    </row>
    <row r="604" spans="1:3">
      <c r="A604" s="171" t="s">
        <v>1376</v>
      </c>
      <c r="B604" s="171" t="s">
        <v>1377</v>
      </c>
      <c r="C604" s="171" t="s">
        <v>282</v>
      </c>
    </row>
    <row r="605" spans="1:3">
      <c r="A605" s="171" t="s">
        <v>1378</v>
      </c>
      <c r="B605" s="171" t="s">
        <v>1379</v>
      </c>
      <c r="C605" s="171" t="s">
        <v>168</v>
      </c>
    </row>
    <row r="606" spans="1:3">
      <c r="A606" s="171" t="s">
        <v>1380</v>
      </c>
      <c r="B606" s="171" t="s">
        <v>1381</v>
      </c>
      <c r="C606" s="171" t="s">
        <v>134</v>
      </c>
    </row>
    <row r="607" spans="1:3">
      <c r="A607" s="171" t="s">
        <v>1382</v>
      </c>
      <c r="B607" s="171" t="s">
        <v>1383</v>
      </c>
      <c r="C607" s="171" t="s">
        <v>260</v>
      </c>
    </row>
    <row r="608" spans="1:3">
      <c r="A608" s="171" t="s">
        <v>1384</v>
      </c>
      <c r="B608" s="171" t="s">
        <v>1385</v>
      </c>
      <c r="C608" s="171" t="s">
        <v>140</v>
      </c>
    </row>
    <row r="609" spans="1:3">
      <c r="A609" s="171" t="s">
        <v>1386</v>
      </c>
      <c r="B609" s="171" t="s">
        <v>1387</v>
      </c>
      <c r="C609" s="171" t="s">
        <v>301</v>
      </c>
    </row>
    <row r="610" spans="1:3">
      <c r="A610" s="171" t="s">
        <v>1388</v>
      </c>
      <c r="B610" s="171" t="s">
        <v>1389</v>
      </c>
      <c r="C610" s="171" t="s">
        <v>179</v>
      </c>
    </row>
    <row r="611" spans="1:3">
      <c r="A611" s="171" t="s">
        <v>1390</v>
      </c>
      <c r="B611" s="171" t="s">
        <v>1391</v>
      </c>
      <c r="C611" s="171" t="s">
        <v>119</v>
      </c>
    </row>
    <row r="612" spans="1:3">
      <c r="A612" s="171" t="s">
        <v>1392</v>
      </c>
      <c r="B612" s="171" t="s">
        <v>1393</v>
      </c>
      <c r="C612" s="171" t="s">
        <v>195</v>
      </c>
    </row>
    <row r="613" spans="1:3">
      <c r="A613" s="171" t="s">
        <v>1394</v>
      </c>
      <c r="B613" s="171" t="s">
        <v>1395</v>
      </c>
      <c r="C613" s="171" t="s">
        <v>146</v>
      </c>
    </row>
    <row r="614" spans="1:3">
      <c r="A614" s="171" t="s">
        <v>1396</v>
      </c>
      <c r="B614" s="171" t="s">
        <v>1397</v>
      </c>
      <c r="C614" s="171" t="s">
        <v>134</v>
      </c>
    </row>
    <row r="615" spans="1:3">
      <c r="A615" s="171" t="s">
        <v>1398</v>
      </c>
      <c r="B615" s="171" t="s">
        <v>1399</v>
      </c>
      <c r="C615" s="171" t="s">
        <v>207</v>
      </c>
    </row>
    <row r="616" spans="1:3">
      <c r="A616" s="171" t="s">
        <v>1400</v>
      </c>
      <c r="B616" s="171" t="s">
        <v>1401</v>
      </c>
      <c r="C616" s="171" t="s">
        <v>369</v>
      </c>
    </row>
    <row r="617" spans="1:3">
      <c r="A617" s="171" t="s">
        <v>1402</v>
      </c>
      <c r="B617" s="171" t="s">
        <v>1403</v>
      </c>
      <c r="C617" s="171" t="s">
        <v>248</v>
      </c>
    </row>
    <row r="618" spans="1:3">
      <c r="A618" s="171" t="s">
        <v>1404</v>
      </c>
      <c r="B618" s="171" t="s">
        <v>1405</v>
      </c>
      <c r="C618" s="171" t="s">
        <v>1275</v>
      </c>
    </row>
    <row r="619" spans="1:3">
      <c r="A619" s="171" t="s">
        <v>1406</v>
      </c>
      <c r="B619" s="171" t="s">
        <v>1407</v>
      </c>
      <c r="C619" s="171" t="s">
        <v>248</v>
      </c>
    </row>
    <row r="620" spans="1:3">
      <c r="A620" s="171" t="s">
        <v>1408</v>
      </c>
      <c r="B620" s="171" t="s">
        <v>1409</v>
      </c>
      <c r="C620" s="171" t="s">
        <v>248</v>
      </c>
    </row>
    <row r="621" spans="1:3">
      <c r="A621" s="171" t="s">
        <v>1408</v>
      </c>
      <c r="B621" s="171" t="s">
        <v>1410</v>
      </c>
      <c r="C621" s="171" t="s">
        <v>131</v>
      </c>
    </row>
    <row r="622" spans="1:3">
      <c r="A622" s="171" t="s">
        <v>1411</v>
      </c>
      <c r="B622" s="171" t="s">
        <v>1412</v>
      </c>
      <c r="C622" s="171" t="s">
        <v>212</v>
      </c>
    </row>
    <row r="623" spans="1:3">
      <c r="A623" s="171" t="s">
        <v>1413</v>
      </c>
      <c r="B623" s="171" t="s">
        <v>1414</v>
      </c>
      <c r="C623" s="171" t="s">
        <v>134</v>
      </c>
    </row>
    <row r="624" spans="1:3">
      <c r="A624" s="171" t="s">
        <v>1415</v>
      </c>
      <c r="B624" s="171" t="s">
        <v>1416</v>
      </c>
      <c r="C624" s="171" t="s">
        <v>477</v>
      </c>
    </row>
    <row r="625" spans="1:3">
      <c r="A625" s="171" t="s">
        <v>1417</v>
      </c>
      <c r="B625" s="171" t="s">
        <v>1418</v>
      </c>
      <c r="C625" s="171" t="s">
        <v>152</v>
      </c>
    </row>
    <row r="626" spans="1:3">
      <c r="A626" s="171" t="s">
        <v>1419</v>
      </c>
      <c r="B626" s="171" t="s">
        <v>1420</v>
      </c>
      <c r="C626" s="171" t="s">
        <v>140</v>
      </c>
    </row>
    <row r="627" spans="1:3">
      <c r="A627" s="171" t="s">
        <v>1421</v>
      </c>
      <c r="B627" s="171" t="s">
        <v>1422</v>
      </c>
      <c r="C627" s="171" t="s">
        <v>122</v>
      </c>
    </row>
    <row r="628" spans="1:3">
      <c r="A628" s="171" t="s">
        <v>1423</v>
      </c>
      <c r="B628" s="171" t="s">
        <v>1424</v>
      </c>
      <c r="C628" s="171" t="s">
        <v>282</v>
      </c>
    </row>
    <row r="629" spans="1:3">
      <c r="A629" s="171" t="s">
        <v>1425</v>
      </c>
      <c r="B629" s="171" t="s">
        <v>1426</v>
      </c>
      <c r="C629" s="171" t="s">
        <v>187</v>
      </c>
    </row>
    <row r="630" spans="1:3">
      <c r="A630" s="171" t="s">
        <v>1427</v>
      </c>
      <c r="B630" s="171" t="s">
        <v>1428</v>
      </c>
      <c r="C630" s="171" t="s">
        <v>422</v>
      </c>
    </row>
    <row r="631" spans="1:3">
      <c r="A631" s="171" t="s">
        <v>1429</v>
      </c>
      <c r="B631" s="171" t="s">
        <v>1430</v>
      </c>
      <c r="C631" s="171" t="s">
        <v>140</v>
      </c>
    </row>
    <row r="632" spans="1:3">
      <c r="A632" s="171" t="s">
        <v>1431</v>
      </c>
      <c r="B632" s="171" t="s">
        <v>1432</v>
      </c>
      <c r="C632" s="171" t="s">
        <v>119</v>
      </c>
    </row>
    <row r="633" spans="1:3">
      <c r="A633" s="171" t="s">
        <v>1433</v>
      </c>
      <c r="B633" s="171" t="s">
        <v>1434</v>
      </c>
      <c r="C633" s="171" t="s">
        <v>146</v>
      </c>
    </row>
    <row r="634" spans="1:3">
      <c r="A634" s="171" t="s">
        <v>1435</v>
      </c>
      <c r="B634" s="171" t="s">
        <v>1436</v>
      </c>
      <c r="C634" s="171" t="s">
        <v>137</v>
      </c>
    </row>
    <row r="635" spans="1:3">
      <c r="A635" s="171" t="s">
        <v>1437</v>
      </c>
      <c r="B635" s="171" t="s">
        <v>1438</v>
      </c>
      <c r="C635" s="171" t="s">
        <v>137</v>
      </c>
    </row>
    <row r="636" spans="1:3">
      <c r="A636" s="171" t="s">
        <v>1439</v>
      </c>
      <c r="B636" s="171" t="s">
        <v>1440</v>
      </c>
      <c r="C636" s="171" t="s">
        <v>134</v>
      </c>
    </row>
    <row r="637" spans="1:3">
      <c r="A637" s="171" t="s">
        <v>1441</v>
      </c>
      <c r="B637" s="171" t="s">
        <v>1442</v>
      </c>
      <c r="C637" s="171" t="s">
        <v>125</v>
      </c>
    </row>
    <row r="638" spans="1:3">
      <c r="A638" s="171" t="s">
        <v>1443</v>
      </c>
      <c r="B638" s="171" t="s">
        <v>1444</v>
      </c>
      <c r="C638" s="171" t="s">
        <v>137</v>
      </c>
    </row>
    <row r="639" spans="1:3">
      <c r="A639" s="171" t="s">
        <v>1445</v>
      </c>
      <c r="B639" s="171" t="s">
        <v>1446</v>
      </c>
      <c r="C639" s="171" t="s">
        <v>128</v>
      </c>
    </row>
    <row r="640" spans="1:3">
      <c r="A640" s="171" t="s">
        <v>1447</v>
      </c>
      <c r="B640" s="171" t="s">
        <v>1448</v>
      </c>
      <c r="C640" s="171" t="s">
        <v>171</v>
      </c>
    </row>
    <row r="641" spans="1:3">
      <c r="A641" s="171" t="s">
        <v>1449</v>
      </c>
      <c r="B641" s="171" t="s">
        <v>1450</v>
      </c>
      <c r="C641" s="171" t="s">
        <v>125</v>
      </c>
    </row>
    <row r="642" spans="1:3">
      <c r="A642" s="171" t="s">
        <v>1451</v>
      </c>
      <c r="B642" s="171" t="s">
        <v>1452</v>
      </c>
      <c r="C642" s="171" t="s">
        <v>1275</v>
      </c>
    </row>
    <row r="643" spans="1:3">
      <c r="A643" s="171" t="s">
        <v>1453</v>
      </c>
      <c r="B643" s="171" t="s">
        <v>1454</v>
      </c>
      <c r="C643" s="171" t="s">
        <v>137</v>
      </c>
    </row>
    <row r="644" spans="1:3">
      <c r="A644" s="171" t="s">
        <v>1455</v>
      </c>
      <c r="B644" s="171" t="s">
        <v>1456</v>
      </c>
      <c r="C644" s="171" t="s">
        <v>401</v>
      </c>
    </row>
    <row r="645" spans="1:3">
      <c r="A645" s="171" t="s">
        <v>1457</v>
      </c>
      <c r="B645" s="171" t="s">
        <v>1458</v>
      </c>
      <c r="C645" s="171" t="s">
        <v>134</v>
      </c>
    </row>
    <row r="646" spans="1:3">
      <c r="A646" s="171" t="s">
        <v>1459</v>
      </c>
      <c r="B646" s="171" t="s">
        <v>1460</v>
      </c>
      <c r="C646" s="171" t="s">
        <v>282</v>
      </c>
    </row>
    <row r="647" spans="1:3">
      <c r="A647" s="171" t="s">
        <v>1461</v>
      </c>
      <c r="B647" s="171" t="s">
        <v>1462</v>
      </c>
      <c r="C647" s="171" t="s">
        <v>301</v>
      </c>
    </row>
    <row r="648" spans="1:3">
      <c r="A648" s="171" t="s">
        <v>1463</v>
      </c>
      <c r="B648" s="171" t="s">
        <v>1464</v>
      </c>
      <c r="C648" s="171" t="s">
        <v>207</v>
      </c>
    </row>
    <row r="649" spans="1:3">
      <c r="A649" s="171" t="s">
        <v>1465</v>
      </c>
      <c r="B649" s="171" t="s">
        <v>1466</v>
      </c>
      <c r="C649" s="171" t="s">
        <v>943</v>
      </c>
    </row>
    <row r="650" spans="1:3">
      <c r="A650" s="171" t="s">
        <v>1467</v>
      </c>
      <c r="B650" s="171" t="s">
        <v>1468</v>
      </c>
      <c r="C650" s="171" t="s">
        <v>134</v>
      </c>
    </row>
    <row r="651" spans="1:3">
      <c r="A651" s="171" t="s">
        <v>1469</v>
      </c>
      <c r="B651" s="171" t="s">
        <v>1470</v>
      </c>
      <c r="C651" s="171" t="s">
        <v>179</v>
      </c>
    </row>
    <row r="652" spans="1:3">
      <c r="A652" s="171" t="s">
        <v>1471</v>
      </c>
      <c r="B652" s="171" t="s">
        <v>1472</v>
      </c>
      <c r="C652" s="171" t="s">
        <v>122</v>
      </c>
    </row>
    <row r="653" spans="1:3">
      <c r="A653" s="171" t="s">
        <v>1473</v>
      </c>
      <c r="B653" s="171" t="s">
        <v>1474</v>
      </c>
      <c r="C653" s="171" t="s">
        <v>137</v>
      </c>
    </row>
    <row r="654" spans="1:3">
      <c r="A654" s="171" t="s">
        <v>1475</v>
      </c>
      <c r="B654" s="171" t="s">
        <v>1476</v>
      </c>
      <c r="C654" s="171" t="s">
        <v>179</v>
      </c>
    </row>
    <row r="655" spans="1:3">
      <c r="A655" s="171" t="s">
        <v>1477</v>
      </c>
      <c r="B655" s="171" t="s">
        <v>1478</v>
      </c>
      <c r="C655" s="171" t="s">
        <v>122</v>
      </c>
    </row>
    <row r="656" spans="1:3">
      <c r="A656" s="171" t="s">
        <v>1479</v>
      </c>
      <c r="B656" s="171" t="s">
        <v>1480</v>
      </c>
      <c r="C656" s="171" t="s">
        <v>140</v>
      </c>
    </row>
    <row r="657" spans="1:3">
      <c r="A657" s="171" t="s">
        <v>1481</v>
      </c>
      <c r="B657" s="171" t="s">
        <v>1482</v>
      </c>
      <c r="C657" s="171" t="s">
        <v>380</v>
      </c>
    </row>
    <row r="658" spans="1:3">
      <c r="A658" s="171" t="s">
        <v>1483</v>
      </c>
      <c r="B658" s="171" t="s">
        <v>1484</v>
      </c>
      <c r="C658" s="171" t="s">
        <v>122</v>
      </c>
    </row>
    <row r="659" spans="1:3">
      <c r="A659" s="171" t="s">
        <v>1485</v>
      </c>
      <c r="B659" s="171" t="s">
        <v>1486</v>
      </c>
      <c r="C659" s="171" t="s">
        <v>248</v>
      </c>
    </row>
    <row r="660" spans="1:3">
      <c r="A660" s="171" t="s">
        <v>1487</v>
      </c>
      <c r="B660" s="171" t="s">
        <v>1488</v>
      </c>
      <c r="C660" s="171" t="s">
        <v>119</v>
      </c>
    </row>
    <row r="661" spans="1:3">
      <c r="A661" s="171" t="s">
        <v>1489</v>
      </c>
      <c r="B661" s="171" t="s">
        <v>1490</v>
      </c>
      <c r="C661" s="171" t="s">
        <v>380</v>
      </c>
    </row>
    <row r="662" spans="1:3">
      <c r="A662" s="171" t="s">
        <v>1491</v>
      </c>
      <c r="B662" s="171" t="s">
        <v>1492</v>
      </c>
      <c r="C662" s="171" t="s">
        <v>380</v>
      </c>
    </row>
    <row r="663" spans="1:3">
      <c r="A663" s="171" t="s">
        <v>1493</v>
      </c>
      <c r="B663" s="171" t="s">
        <v>1494</v>
      </c>
      <c r="C663" s="171" t="s">
        <v>146</v>
      </c>
    </row>
    <row r="664" spans="1:3">
      <c r="A664" s="171" t="s">
        <v>1495</v>
      </c>
      <c r="B664" s="171" t="s">
        <v>1496</v>
      </c>
      <c r="C664" s="171" t="s">
        <v>248</v>
      </c>
    </row>
    <row r="665" spans="1:3">
      <c r="A665" s="171" t="s">
        <v>1497</v>
      </c>
      <c r="B665" s="171" t="s">
        <v>1498</v>
      </c>
      <c r="C665" s="171" t="s">
        <v>253</v>
      </c>
    </row>
    <row r="666" spans="1:3">
      <c r="A666" s="171" t="s">
        <v>1499</v>
      </c>
      <c r="B666" s="171" t="s">
        <v>1500</v>
      </c>
      <c r="C666" s="171" t="s">
        <v>125</v>
      </c>
    </row>
    <row r="667" spans="1:3">
      <c r="A667" s="171" t="s">
        <v>1501</v>
      </c>
      <c r="B667" s="171" t="s">
        <v>1502</v>
      </c>
      <c r="C667" s="171" t="s">
        <v>477</v>
      </c>
    </row>
    <row r="668" spans="1:3">
      <c r="A668" s="171" t="s">
        <v>1503</v>
      </c>
      <c r="B668" s="171" t="s">
        <v>1504</v>
      </c>
      <c r="C668" s="171" t="s">
        <v>119</v>
      </c>
    </row>
    <row r="669" spans="1:3">
      <c r="A669" s="171" t="s">
        <v>1505</v>
      </c>
      <c r="B669" s="171" t="s">
        <v>1506</v>
      </c>
      <c r="C669" s="171" t="s">
        <v>437</v>
      </c>
    </row>
    <row r="670" spans="1:3">
      <c r="A670" s="171" t="s">
        <v>1507</v>
      </c>
      <c r="B670" s="171" t="s">
        <v>1508</v>
      </c>
      <c r="C670" s="171" t="s">
        <v>125</v>
      </c>
    </row>
    <row r="671" spans="1:3">
      <c r="A671" s="171" t="s">
        <v>1509</v>
      </c>
      <c r="B671" s="171" t="s">
        <v>1510</v>
      </c>
      <c r="C671" s="171" t="s">
        <v>125</v>
      </c>
    </row>
    <row r="672" spans="1:3">
      <c r="A672" s="171" t="s">
        <v>1511</v>
      </c>
      <c r="B672" s="171" t="s">
        <v>1512</v>
      </c>
      <c r="C672" s="171" t="s">
        <v>125</v>
      </c>
    </row>
    <row r="673" spans="1:3">
      <c r="A673" s="171" t="s">
        <v>1513</v>
      </c>
      <c r="B673" s="171" t="s">
        <v>1514</v>
      </c>
      <c r="C673" s="171" t="s">
        <v>122</v>
      </c>
    </row>
    <row r="674" spans="1:3">
      <c r="A674" s="171" t="s">
        <v>1515</v>
      </c>
      <c r="B674" s="171" t="s">
        <v>1516</v>
      </c>
      <c r="C674" s="171" t="s">
        <v>1275</v>
      </c>
    </row>
    <row r="675" spans="1:3">
      <c r="A675" s="171" t="s">
        <v>1517</v>
      </c>
      <c r="B675" s="171" t="s">
        <v>1518</v>
      </c>
      <c r="C675" s="171" t="s">
        <v>219</v>
      </c>
    </row>
    <row r="676" spans="1:3">
      <c r="A676" s="171" t="s">
        <v>1519</v>
      </c>
      <c r="B676" s="171" t="s">
        <v>1520</v>
      </c>
      <c r="C676" s="171" t="s">
        <v>527</v>
      </c>
    </row>
    <row r="677" spans="1:3">
      <c r="A677" s="171" t="s">
        <v>1521</v>
      </c>
      <c r="B677" s="171" t="s">
        <v>1522</v>
      </c>
      <c r="C677" s="171" t="s">
        <v>279</v>
      </c>
    </row>
    <row r="678" spans="1:3">
      <c r="A678" s="171" t="s">
        <v>1523</v>
      </c>
      <c r="B678" s="171" t="s">
        <v>1524</v>
      </c>
      <c r="C678" s="171" t="s">
        <v>149</v>
      </c>
    </row>
    <row r="679" spans="1:3">
      <c r="A679" s="171" t="s">
        <v>1525</v>
      </c>
      <c r="B679" s="171" t="s">
        <v>1526</v>
      </c>
      <c r="C679" s="171" t="s">
        <v>260</v>
      </c>
    </row>
    <row r="680" spans="1:3">
      <c r="A680" s="171" t="s">
        <v>1527</v>
      </c>
      <c r="B680" s="171" t="s">
        <v>1528</v>
      </c>
      <c r="C680" s="171" t="s">
        <v>248</v>
      </c>
    </row>
    <row r="681" spans="1:3">
      <c r="A681" s="171" t="s">
        <v>1529</v>
      </c>
      <c r="B681" s="171" t="s">
        <v>1530</v>
      </c>
      <c r="C681" s="171" t="s">
        <v>422</v>
      </c>
    </row>
    <row r="682" spans="1:3">
      <c r="A682" s="171" t="s">
        <v>1531</v>
      </c>
      <c r="B682" s="171" t="s">
        <v>1532</v>
      </c>
      <c r="C682" s="171" t="s">
        <v>943</v>
      </c>
    </row>
    <row r="683" spans="1:3">
      <c r="A683" s="171" t="s">
        <v>1533</v>
      </c>
      <c r="B683" s="171" t="s">
        <v>1534</v>
      </c>
      <c r="C683" s="171" t="s">
        <v>168</v>
      </c>
    </row>
    <row r="684" spans="1:3">
      <c r="A684" s="171" t="s">
        <v>1535</v>
      </c>
      <c r="B684" s="171" t="s">
        <v>1536</v>
      </c>
      <c r="C684" s="171" t="s">
        <v>369</v>
      </c>
    </row>
    <row r="685" spans="1:3">
      <c r="A685" s="171" t="s">
        <v>1537</v>
      </c>
      <c r="B685" s="171" t="s">
        <v>1538</v>
      </c>
      <c r="C685" s="171" t="s">
        <v>134</v>
      </c>
    </row>
    <row r="686" spans="1:3">
      <c r="A686" s="171" t="s">
        <v>1539</v>
      </c>
      <c r="B686" s="171" t="s">
        <v>1540</v>
      </c>
      <c r="C686" s="171" t="s">
        <v>380</v>
      </c>
    </row>
    <row r="687" spans="1:3">
      <c r="A687" s="171" t="s">
        <v>1541</v>
      </c>
      <c r="B687" s="171" t="s">
        <v>1542</v>
      </c>
      <c r="C687" s="171" t="s">
        <v>380</v>
      </c>
    </row>
    <row r="688" spans="1:3">
      <c r="A688" s="171" t="s">
        <v>1543</v>
      </c>
      <c r="B688" s="171" t="s">
        <v>1544</v>
      </c>
      <c r="C688" s="171" t="s">
        <v>184</v>
      </c>
    </row>
    <row r="689" spans="1:3">
      <c r="A689" s="171" t="s">
        <v>1545</v>
      </c>
      <c r="B689" s="171" t="s">
        <v>1546</v>
      </c>
      <c r="C689" s="171" t="s">
        <v>219</v>
      </c>
    </row>
    <row r="690" spans="1:3">
      <c r="A690" s="171" t="s">
        <v>1547</v>
      </c>
      <c r="B690" s="171" t="s">
        <v>1548</v>
      </c>
      <c r="C690" s="171" t="s">
        <v>248</v>
      </c>
    </row>
    <row r="691" spans="1:3">
      <c r="A691" s="171" t="s">
        <v>1549</v>
      </c>
      <c r="B691" s="171" t="s">
        <v>1550</v>
      </c>
      <c r="C691" s="171" t="s">
        <v>282</v>
      </c>
    </row>
    <row r="692" spans="1:3">
      <c r="A692" s="171" t="s">
        <v>1551</v>
      </c>
      <c r="B692" s="171" t="s">
        <v>1552</v>
      </c>
      <c r="C692" s="171" t="s">
        <v>187</v>
      </c>
    </row>
    <row r="693" spans="1:3">
      <c r="A693" s="171" t="s">
        <v>1553</v>
      </c>
      <c r="B693" s="171" t="s">
        <v>1554</v>
      </c>
      <c r="C693" s="171" t="s">
        <v>128</v>
      </c>
    </row>
    <row r="694" spans="1:3">
      <c r="A694" s="171" t="s">
        <v>1555</v>
      </c>
      <c r="B694" s="171" t="s">
        <v>1556</v>
      </c>
      <c r="C694" s="171" t="s">
        <v>282</v>
      </c>
    </row>
    <row r="695" spans="1:3">
      <c r="A695" s="171" t="s">
        <v>1557</v>
      </c>
      <c r="B695" s="171" t="s">
        <v>1558</v>
      </c>
      <c r="C695" s="171" t="s">
        <v>137</v>
      </c>
    </row>
    <row r="696" spans="1:3">
      <c r="A696" s="171" t="s">
        <v>1559</v>
      </c>
      <c r="B696" s="171" t="s">
        <v>1560</v>
      </c>
      <c r="C696" s="171" t="s">
        <v>160</v>
      </c>
    </row>
    <row r="697" spans="1:3">
      <c r="A697" s="171" t="s">
        <v>1561</v>
      </c>
      <c r="B697" s="171" t="s">
        <v>1562</v>
      </c>
      <c r="C697" s="171" t="s">
        <v>187</v>
      </c>
    </row>
    <row r="698" spans="1:3">
      <c r="A698" s="171" t="s">
        <v>1563</v>
      </c>
      <c r="B698" s="171" t="s">
        <v>1564</v>
      </c>
      <c r="C698" s="171" t="s">
        <v>380</v>
      </c>
    </row>
    <row r="699" spans="1:3">
      <c r="A699" s="171" t="s">
        <v>1565</v>
      </c>
      <c r="B699" s="171" t="s">
        <v>1566</v>
      </c>
      <c r="C699" s="171" t="s">
        <v>125</v>
      </c>
    </row>
    <row r="700" spans="1:3">
      <c r="A700" s="171" t="s">
        <v>1567</v>
      </c>
      <c r="B700" s="171" t="s">
        <v>1568</v>
      </c>
      <c r="C700" s="171" t="s">
        <v>195</v>
      </c>
    </row>
    <row r="701" spans="1:3">
      <c r="A701" s="171" t="s">
        <v>1569</v>
      </c>
      <c r="B701" s="171" t="s">
        <v>1570</v>
      </c>
      <c r="C701" s="171" t="s">
        <v>168</v>
      </c>
    </row>
    <row r="702" spans="1:3">
      <c r="A702" s="171" t="s">
        <v>1571</v>
      </c>
      <c r="B702" s="171" t="s">
        <v>1572</v>
      </c>
      <c r="C702" s="171" t="s">
        <v>119</v>
      </c>
    </row>
    <row r="703" spans="1:3">
      <c r="A703" s="171" t="s">
        <v>1573</v>
      </c>
      <c r="B703" s="171" t="s">
        <v>1574</v>
      </c>
      <c r="C703" s="171" t="s">
        <v>369</v>
      </c>
    </row>
    <row r="704" spans="1:3">
      <c r="A704" s="171" t="s">
        <v>1575</v>
      </c>
      <c r="B704" s="171" t="s">
        <v>1576</v>
      </c>
      <c r="C704" s="171" t="s">
        <v>207</v>
      </c>
    </row>
    <row r="705" spans="1:3">
      <c r="A705" s="171" t="s">
        <v>1577</v>
      </c>
      <c r="B705" s="171" t="s">
        <v>1578</v>
      </c>
      <c r="C705" s="171" t="s">
        <v>179</v>
      </c>
    </row>
    <row r="706" spans="1:3">
      <c r="A706" s="171" t="s">
        <v>1579</v>
      </c>
      <c r="B706" s="171" t="s">
        <v>1580</v>
      </c>
      <c r="C706" s="171" t="s">
        <v>228</v>
      </c>
    </row>
    <row r="707" spans="1:3">
      <c r="A707" s="171" t="s">
        <v>1581</v>
      </c>
      <c r="B707" s="171" t="s">
        <v>1582</v>
      </c>
      <c r="C707" s="171" t="s">
        <v>128</v>
      </c>
    </row>
    <row r="708" spans="1:3">
      <c r="A708" s="171" t="s">
        <v>1583</v>
      </c>
      <c r="B708" s="171" t="s">
        <v>1584</v>
      </c>
      <c r="C708" s="171" t="s">
        <v>207</v>
      </c>
    </row>
    <row r="709" spans="1:3">
      <c r="A709" s="171" t="s">
        <v>1585</v>
      </c>
      <c r="B709" s="171" t="s">
        <v>1586</v>
      </c>
      <c r="C709" s="171" t="s">
        <v>798</v>
      </c>
    </row>
    <row r="710" spans="1:3">
      <c r="A710" s="171" t="s">
        <v>1587</v>
      </c>
      <c r="B710" s="171" t="s">
        <v>1588</v>
      </c>
      <c r="C710" s="171" t="s">
        <v>219</v>
      </c>
    </row>
    <row r="711" spans="1:3">
      <c r="A711" s="171" t="s">
        <v>1589</v>
      </c>
      <c r="B711" s="171" t="s">
        <v>1590</v>
      </c>
      <c r="C711" s="171" t="s">
        <v>422</v>
      </c>
    </row>
    <row r="712" spans="1:3">
      <c r="A712" s="171" t="s">
        <v>1591</v>
      </c>
      <c r="B712" s="171" t="s">
        <v>1592</v>
      </c>
      <c r="C712" s="171" t="s">
        <v>163</v>
      </c>
    </row>
    <row r="713" spans="1:3">
      <c r="A713" s="171" t="s">
        <v>1593</v>
      </c>
      <c r="B713" s="171" t="s">
        <v>1594</v>
      </c>
      <c r="C713" s="171" t="s">
        <v>146</v>
      </c>
    </row>
    <row r="714" spans="1:3">
      <c r="A714" s="171" t="s">
        <v>1595</v>
      </c>
      <c r="B714" s="171" t="s">
        <v>1596</v>
      </c>
      <c r="C714" s="171" t="s">
        <v>279</v>
      </c>
    </row>
    <row r="715" spans="1:3">
      <c r="A715" s="171" t="s">
        <v>1597</v>
      </c>
      <c r="B715" s="171" t="s">
        <v>1598</v>
      </c>
      <c r="C715" s="171" t="s">
        <v>179</v>
      </c>
    </row>
    <row r="716" spans="1:3">
      <c r="A716" s="171" t="s">
        <v>1599</v>
      </c>
      <c r="B716" s="171" t="s">
        <v>1600</v>
      </c>
      <c r="C716" s="171" t="s">
        <v>168</v>
      </c>
    </row>
    <row r="717" spans="1:3">
      <c r="A717" s="171" t="s">
        <v>1601</v>
      </c>
      <c r="B717" s="171" t="s">
        <v>1602</v>
      </c>
      <c r="C717" s="171" t="s">
        <v>260</v>
      </c>
    </row>
    <row r="718" spans="1:3">
      <c r="A718" s="171" t="s">
        <v>1603</v>
      </c>
      <c r="B718" s="171" t="s">
        <v>1604</v>
      </c>
      <c r="C718" s="171" t="s">
        <v>207</v>
      </c>
    </row>
    <row r="719" spans="1:3">
      <c r="A719" s="171" t="s">
        <v>1605</v>
      </c>
      <c r="B719" s="171" t="s">
        <v>1606</v>
      </c>
      <c r="C719" s="171" t="s">
        <v>134</v>
      </c>
    </row>
    <row r="720" spans="1:3">
      <c r="A720" s="171" t="s">
        <v>1607</v>
      </c>
      <c r="B720" s="171" t="s">
        <v>1608</v>
      </c>
      <c r="C720" s="171" t="s">
        <v>228</v>
      </c>
    </row>
    <row r="721" spans="1:3">
      <c r="A721" s="171" t="s">
        <v>1609</v>
      </c>
      <c r="B721" s="171" t="s">
        <v>1610</v>
      </c>
      <c r="C721" s="171" t="s">
        <v>119</v>
      </c>
    </row>
    <row r="722" spans="1:3">
      <c r="A722" s="171" t="s">
        <v>1611</v>
      </c>
      <c r="B722" s="171" t="s">
        <v>1612</v>
      </c>
      <c r="C722" s="171" t="s">
        <v>198</v>
      </c>
    </row>
    <row r="723" spans="1:3">
      <c r="A723" s="171" t="s">
        <v>1613</v>
      </c>
      <c r="B723" s="171" t="s">
        <v>1614</v>
      </c>
      <c r="C723" s="171" t="s">
        <v>179</v>
      </c>
    </row>
    <row r="724" spans="1:3">
      <c r="A724" s="171" t="s">
        <v>1615</v>
      </c>
      <c r="B724" s="171" t="s">
        <v>1616</v>
      </c>
      <c r="C724" s="171" t="s">
        <v>279</v>
      </c>
    </row>
    <row r="725" spans="1:3">
      <c r="A725" s="171" t="s">
        <v>1617</v>
      </c>
      <c r="B725" s="171" t="s">
        <v>1618</v>
      </c>
      <c r="C725" s="171" t="s">
        <v>168</v>
      </c>
    </row>
    <row r="726" spans="1:3">
      <c r="A726" s="171" t="s">
        <v>1619</v>
      </c>
      <c r="B726" s="171" t="s">
        <v>1620</v>
      </c>
      <c r="C726" s="171" t="s">
        <v>152</v>
      </c>
    </row>
    <row r="727" spans="1:3">
      <c r="A727" s="171" t="s">
        <v>1621</v>
      </c>
      <c r="B727" s="171" t="s">
        <v>1622</v>
      </c>
      <c r="C727" s="171" t="s">
        <v>190</v>
      </c>
    </row>
    <row r="728" spans="1:3">
      <c r="A728" s="171" t="s">
        <v>1623</v>
      </c>
      <c r="B728" s="171" t="s">
        <v>1624</v>
      </c>
      <c r="C728" s="171" t="s">
        <v>282</v>
      </c>
    </row>
    <row r="729" spans="1:3">
      <c r="A729" s="171" t="s">
        <v>1625</v>
      </c>
      <c r="B729" s="171" t="s">
        <v>1626</v>
      </c>
      <c r="C729" s="171" t="s">
        <v>137</v>
      </c>
    </row>
    <row r="730" spans="1:3">
      <c r="A730" s="171" t="s">
        <v>1627</v>
      </c>
      <c r="B730" s="171" t="s">
        <v>1628</v>
      </c>
      <c r="C730" s="171" t="s">
        <v>155</v>
      </c>
    </row>
    <row r="731" spans="1:3">
      <c r="A731" s="171" t="s">
        <v>1629</v>
      </c>
      <c r="B731" s="171" t="s">
        <v>1630</v>
      </c>
      <c r="C731" s="171" t="s">
        <v>137</v>
      </c>
    </row>
    <row r="732" spans="1:3">
      <c r="A732" s="171" t="s">
        <v>1631</v>
      </c>
      <c r="B732" s="171" t="s">
        <v>1632</v>
      </c>
      <c r="C732" s="171" t="s">
        <v>176</v>
      </c>
    </row>
    <row r="733" spans="1:3">
      <c r="A733" s="171" t="s">
        <v>1633</v>
      </c>
      <c r="B733" s="171" t="s">
        <v>1634</v>
      </c>
      <c r="C733" s="171" t="s">
        <v>798</v>
      </c>
    </row>
    <row r="734" spans="1:3">
      <c r="A734" s="171" t="s">
        <v>1635</v>
      </c>
      <c r="B734" s="171" t="s">
        <v>1636</v>
      </c>
      <c r="C734" s="171" t="s">
        <v>119</v>
      </c>
    </row>
    <row r="735" spans="1:3">
      <c r="A735" s="171" t="s">
        <v>1637</v>
      </c>
      <c r="B735" s="171" t="s">
        <v>1638</v>
      </c>
      <c r="C735" s="171" t="s">
        <v>219</v>
      </c>
    </row>
    <row r="736" spans="1:3">
      <c r="A736" s="171" t="s">
        <v>1639</v>
      </c>
      <c r="B736" s="171" t="s">
        <v>1640</v>
      </c>
      <c r="C736" s="171" t="s">
        <v>362</v>
      </c>
    </row>
    <row r="737" spans="1:3">
      <c r="A737" s="171" t="s">
        <v>1641</v>
      </c>
      <c r="B737" s="171" t="s">
        <v>1642</v>
      </c>
      <c r="C737" s="171" t="s">
        <v>422</v>
      </c>
    </row>
    <row r="738" spans="1:3">
      <c r="A738" s="171" t="s">
        <v>1643</v>
      </c>
      <c r="B738" s="171" t="s">
        <v>1644</v>
      </c>
      <c r="C738" s="171" t="s">
        <v>134</v>
      </c>
    </row>
    <row r="739" spans="1:3">
      <c r="A739" s="171" t="s">
        <v>1645</v>
      </c>
      <c r="B739" s="171" t="s">
        <v>1646</v>
      </c>
      <c r="C739" s="171" t="s">
        <v>122</v>
      </c>
    </row>
    <row r="740" spans="1:3">
      <c r="A740" s="171" t="s">
        <v>1647</v>
      </c>
      <c r="B740" s="171" t="s">
        <v>1648</v>
      </c>
      <c r="C740" s="171" t="s">
        <v>179</v>
      </c>
    </row>
    <row r="741" spans="1:3">
      <c r="A741" s="171" t="s">
        <v>1649</v>
      </c>
      <c r="B741" s="171" t="s">
        <v>1650</v>
      </c>
      <c r="C741" s="171" t="s">
        <v>369</v>
      </c>
    </row>
    <row r="742" spans="1:3">
      <c r="A742" s="171" t="s">
        <v>1651</v>
      </c>
      <c r="B742" s="171" t="s">
        <v>1652</v>
      </c>
      <c r="C742" s="171" t="s">
        <v>179</v>
      </c>
    </row>
    <row r="743" spans="1:3">
      <c r="A743" s="171" t="s">
        <v>1653</v>
      </c>
      <c r="B743" s="171" t="s">
        <v>1654</v>
      </c>
      <c r="C743" s="171" t="s">
        <v>190</v>
      </c>
    </row>
    <row r="744" spans="1:3">
      <c r="A744" s="171" t="s">
        <v>1655</v>
      </c>
      <c r="B744" s="171" t="s">
        <v>1656</v>
      </c>
      <c r="C744" s="171" t="s">
        <v>125</v>
      </c>
    </row>
    <row r="745" spans="1:3">
      <c r="A745" s="171" t="s">
        <v>1657</v>
      </c>
      <c r="B745" s="171" t="s">
        <v>1658</v>
      </c>
      <c r="C745" s="171" t="s">
        <v>228</v>
      </c>
    </row>
    <row r="746" spans="1:3">
      <c r="A746" s="171" t="s">
        <v>1659</v>
      </c>
      <c r="B746" s="171" t="s">
        <v>1660</v>
      </c>
      <c r="C746" s="171" t="s">
        <v>722</v>
      </c>
    </row>
    <row r="747" spans="1:3">
      <c r="A747" s="171" t="s">
        <v>1661</v>
      </c>
      <c r="B747" s="171" t="s">
        <v>1662</v>
      </c>
      <c r="C747" s="171" t="s">
        <v>168</v>
      </c>
    </row>
    <row r="748" spans="1:3">
      <c r="A748" s="171" t="s">
        <v>1663</v>
      </c>
      <c r="B748" s="171" t="s">
        <v>1664</v>
      </c>
      <c r="C748" s="171" t="s">
        <v>176</v>
      </c>
    </row>
    <row r="749" spans="1:3">
      <c r="A749" s="171" t="s">
        <v>1665</v>
      </c>
      <c r="B749" s="171" t="s">
        <v>1666</v>
      </c>
      <c r="C749" s="171" t="s">
        <v>125</v>
      </c>
    </row>
    <row r="750" spans="1:3">
      <c r="A750" s="171" t="s">
        <v>1667</v>
      </c>
      <c r="B750" s="171" t="s">
        <v>1668</v>
      </c>
      <c r="C750" s="171" t="s">
        <v>125</v>
      </c>
    </row>
    <row r="751" spans="1:3">
      <c r="A751" s="171" t="s">
        <v>1669</v>
      </c>
      <c r="B751" s="171" t="s">
        <v>1670</v>
      </c>
      <c r="C751" s="171" t="s">
        <v>187</v>
      </c>
    </row>
    <row r="752" spans="1:3">
      <c r="A752" s="171" t="s">
        <v>1671</v>
      </c>
      <c r="B752" s="171" t="s">
        <v>1672</v>
      </c>
      <c r="C752" s="171" t="s">
        <v>187</v>
      </c>
    </row>
    <row r="753" spans="1:3">
      <c r="A753" s="171" t="s">
        <v>1673</v>
      </c>
      <c r="B753" s="171" t="s">
        <v>1674</v>
      </c>
      <c r="C753" s="171" t="s">
        <v>187</v>
      </c>
    </row>
    <row r="754" spans="1:3">
      <c r="A754" s="171" t="s">
        <v>1675</v>
      </c>
      <c r="B754" s="171" t="s">
        <v>1676</v>
      </c>
      <c r="C754" s="171" t="s">
        <v>237</v>
      </c>
    </row>
    <row r="755" spans="1:3">
      <c r="A755" s="171" t="s">
        <v>1677</v>
      </c>
      <c r="B755" s="171" t="s">
        <v>1678</v>
      </c>
      <c r="C755" s="171" t="s">
        <v>653</v>
      </c>
    </row>
    <row r="756" spans="1:3">
      <c r="A756" s="171" t="s">
        <v>1679</v>
      </c>
      <c r="B756" s="171" t="s">
        <v>1680</v>
      </c>
      <c r="C756" s="171" t="s">
        <v>149</v>
      </c>
    </row>
    <row r="757" spans="1:3">
      <c r="A757" s="171" t="s">
        <v>1681</v>
      </c>
      <c r="B757" s="171" t="s">
        <v>1682</v>
      </c>
      <c r="C757" s="171" t="s">
        <v>137</v>
      </c>
    </row>
    <row r="758" spans="1:3">
      <c r="A758" s="171" t="s">
        <v>1683</v>
      </c>
      <c r="B758" s="171" t="s">
        <v>1684</v>
      </c>
      <c r="C758" s="171" t="s">
        <v>190</v>
      </c>
    </row>
    <row r="759" spans="1:3">
      <c r="A759" s="171" t="s">
        <v>1685</v>
      </c>
      <c r="B759" s="171" t="s">
        <v>1686</v>
      </c>
      <c r="C759" s="171" t="s">
        <v>140</v>
      </c>
    </row>
    <row r="760" spans="1:3">
      <c r="A760" s="171" t="s">
        <v>1687</v>
      </c>
      <c r="B760" s="171" t="s">
        <v>1688</v>
      </c>
      <c r="C760" s="171" t="s">
        <v>137</v>
      </c>
    </row>
    <row r="761" spans="1:3">
      <c r="A761" s="171" t="s">
        <v>1689</v>
      </c>
      <c r="B761" s="171" t="s">
        <v>1690</v>
      </c>
      <c r="C761" s="171" t="s">
        <v>190</v>
      </c>
    </row>
    <row r="762" spans="1:3">
      <c r="A762" s="171" t="s">
        <v>1691</v>
      </c>
      <c r="B762" s="171" t="s">
        <v>1692</v>
      </c>
      <c r="C762" s="171" t="s">
        <v>134</v>
      </c>
    </row>
    <row r="763" spans="1:3">
      <c r="A763" s="171" t="s">
        <v>1693</v>
      </c>
      <c r="B763" s="171" t="s">
        <v>1694</v>
      </c>
      <c r="C763" s="171" t="s">
        <v>128</v>
      </c>
    </row>
    <row r="764" spans="1:3">
      <c r="A764" s="171" t="s">
        <v>1695</v>
      </c>
      <c r="B764" s="171" t="s">
        <v>1696</v>
      </c>
      <c r="C764" s="171" t="s">
        <v>245</v>
      </c>
    </row>
    <row r="765" spans="1:3">
      <c r="A765" s="171" t="s">
        <v>1697</v>
      </c>
      <c r="B765" s="171" t="s">
        <v>1698</v>
      </c>
      <c r="C765" s="171" t="s">
        <v>125</v>
      </c>
    </row>
    <row r="766" spans="1:3">
      <c r="A766" s="171" t="s">
        <v>1699</v>
      </c>
      <c r="B766" s="171" t="s">
        <v>1700</v>
      </c>
      <c r="C766" s="171" t="s">
        <v>228</v>
      </c>
    </row>
    <row r="767" spans="1:3">
      <c r="A767" s="171" t="s">
        <v>1701</v>
      </c>
      <c r="B767" s="171" t="s">
        <v>1702</v>
      </c>
      <c r="C767" s="171" t="s">
        <v>1275</v>
      </c>
    </row>
    <row r="768" spans="1:3">
      <c r="A768" s="171" t="s">
        <v>1703</v>
      </c>
      <c r="B768" s="171" t="s">
        <v>1704</v>
      </c>
      <c r="C768" s="171" t="s">
        <v>522</v>
      </c>
    </row>
    <row r="769" spans="1:3">
      <c r="A769" s="171" t="s">
        <v>1705</v>
      </c>
      <c r="B769" s="171" t="s">
        <v>1706</v>
      </c>
      <c r="C769" s="171" t="s">
        <v>207</v>
      </c>
    </row>
    <row r="770" spans="1:3">
      <c r="A770" s="171" t="s">
        <v>1707</v>
      </c>
      <c r="B770" s="171" t="s">
        <v>1708</v>
      </c>
      <c r="C770" s="171" t="s">
        <v>168</v>
      </c>
    </row>
    <row r="771" spans="1:3">
      <c r="A771" s="171" t="s">
        <v>1709</v>
      </c>
      <c r="B771" s="171" t="s">
        <v>1710</v>
      </c>
      <c r="C771" s="171" t="s">
        <v>179</v>
      </c>
    </row>
    <row r="772" spans="1:3">
      <c r="A772" s="171" t="s">
        <v>1711</v>
      </c>
      <c r="B772" s="171" t="s">
        <v>1712</v>
      </c>
      <c r="C772" s="171" t="s">
        <v>152</v>
      </c>
    </row>
    <row r="773" spans="1:3">
      <c r="A773" s="171" t="s">
        <v>1713</v>
      </c>
      <c r="B773" s="171" t="s">
        <v>1714</v>
      </c>
      <c r="C773" s="171" t="s">
        <v>179</v>
      </c>
    </row>
    <row r="774" spans="1:3">
      <c r="A774" s="171" t="s">
        <v>1715</v>
      </c>
      <c r="B774" s="171" t="s">
        <v>1716</v>
      </c>
      <c r="C774" s="171" t="s">
        <v>187</v>
      </c>
    </row>
    <row r="775" spans="1:3">
      <c r="A775" s="171" t="s">
        <v>1717</v>
      </c>
      <c r="B775" s="171" t="s">
        <v>1718</v>
      </c>
      <c r="C775" s="171" t="s">
        <v>190</v>
      </c>
    </row>
    <row r="776" spans="1:3">
      <c r="A776" s="171" t="s">
        <v>1719</v>
      </c>
      <c r="B776" s="171" t="s">
        <v>1720</v>
      </c>
      <c r="C776" s="171" t="s">
        <v>179</v>
      </c>
    </row>
    <row r="777" spans="1:3">
      <c r="A777" s="171" t="s">
        <v>1721</v>
      </c>
      <c r="B777" s="171" t="s">
        <v>1722</v>
      </c>
      <c r="C777" s="171" t="s">
        <v>282</v>
      </c>
    </row>
    <row r="778" spans="1:3">
      <c r="A778" s="171" t="s">
        <v>1723</v>
      </c>
      <c r="B778" s="171" t="s">
        <v>1724</v>
      </c>
      <c r="C778" s="171" t="s">
        <v>128</v>
      </c>
    </row>
    <row r="779" spans="1:3">
      <c r="A779" s="171" t="s">
        <v>1725</v>
      </c>
      <c r="B779" s="171" t="s">
        <v>1726</v>
      </c>
      <c r="C779" s="171" t="s">
        <v>179</v>
      </c>
    </row>
    <row r="780" spans="1:3">
      <c r="A780" s="171" t="s">
        <v>1727</v>
      </c>
      <c r="B780" s="171" t="s">
        <v>1728</v>
      </c>
      <c r="C780" s="171" t="s">
        <v>179</v>
      </c>
    </row>
    <row r="781" spans="1:3">
      <c r="A781" s="171" t="s">
        <v>1729</v>
      </c>
      <c r="B781" s="171" t="s">
        <v>1730</v>
      </c>
      <c r="C781" s="171" t="s">
        <v>207</v>
      </c>
    </row>
    <row r="782" spans="1:3">
      <c r="A782" s="171" t="s">
        <v>1731</v>
      </c>
      <c r="B782" s="171" t="s">
        <v>1732</v>
      </c>
      <c r="C782" s="171" t="s">
        <v>137</v>
      </c>
    </row>
    <row r="783" spans="1:3">
      <c r="A783" s="171" t="s">
        <v>1733</v>
      </c>
      <c r="B783" s="171" t="s">
        <v>1734</v>
      </c>
      <c r="C783" s="171" t="s">
        <v>207</v>
      </c>
    </row>
    <row r="784" spans="1:3">
      <c r="A784" s="171" t="s">
        <v>1735</v>
      </c>
      <c r="B784" s="171" t="s">
        <v>1736</v>
      </c>
      <c r="C784" s="171" t="s">
        <v>237</v>
      </c>
    </row>
    <row r="785" spans="1:3">
      <c r="A785" s="171" t="s">
        <v>1737</v>
      </c>
      <c r="B785" s="171" t="s">
        <v>1738</v>
      </c>
      <c r="C785" s="171" t="s">
        <v>134</v>
      </c>
    </row>
    <row r="786" spans="1:3">
      <c r="A786" s="171" t="s">
        <v>1739</v>
      </c>
      <c r="B786" s="171" t="s">
        <v>1740</v>
      </c>
      <c r="C786" s="171" t="s">
        <v>134</v>
      </c>
    </row>
    <row r="787" spans="1:3">
      <c r="A787" s="171" t="s">
        <v>1741</v>
      </c>
      <c r="B787" s="171" t="s">
        <v>1742</v>
      </c>
      <c r="C787" s="171" t="s">
        <v>279</v>
      </c>
    </row>
    <row r="788" spans="1:3">
      <c r="A788" s="171" t="s">
        <v>1743</v>
      </c>
      <c r="B788" s="171" t="s">
        <v>1744</v>
      </c>
      <c r="C788" s="171" t="s">
        <v>187</v>
      </c>
    </row>
    <row r="789" spans="1:3">
      <c r="A789" s="171" t="s">
        <v>1745</v>
      </c>
      <c r="B789" s="171" t="s">
        <v>1746</v>
      </c>
      <c r="C789" s="171" t="s">
        <v>137</v>
      </c>
    </row>
    <row r="790" spans="1:3">
      <c r="A790" s="171" t="s">
        <v>1747</v>
      </c>
      <c r="B790" s="171" t="s">
        <v>1748</v>
      </c>
      <c r="C790" s="171" t="s">
        <v>477</v>
      </c>
    </row>
    <row r="791" spans="1:3">
      <c r="A791" s="171" t="s">
        <v>1749</v>
      </c>
      <c r="B791" s="171" t="s">
        <v>1750</v>
      </c>
      <c r="C791" s="171" t="s">
        <v>260</v>
      </c>
    </row>
    <row r="792" spans="1:3">
      <c r="A792" s="171" t="s">
        <v>1751</v>
      </c>
      <c r="B792" s="171" t="s">
        <v>1752</v>
      </c>
      <c r="C792" s="171" t="s">
        <v>119</v>
      </c>
    </row>
    <row r="793" spans="1:3">
      <c r="A793" s="171" t="s">
        <v>1753</v>
      </c>
      <c r="B793" s="171" t="s">
        <v>1754</v>
      </c>
      <c r="C793" s="171" t="s">
        <v>134</v>
      </c>
    </row>
    <row r="794" spans="1:3">
      <c r="A794" s="171" t="s">
        <v>1755</v>
      </c>
      <c r="B794" s="171" t="s">
        <v>1756</v>
      </c>
      <c r="C794" s="171" t="s">
        <v>140</v>
      </c>
    </row>
    <row r="795" spans="1:3">
      <c r="A795" s="171" t="s">
        <v>1757</v>
      </c>
      <c r="B795" s="171" t="s">
        <v>1758</v>
      </c>
      <c r="C795" s="171" t="s">
        <v>212</v>
      </c>
    </row>
    <row r="796" spans="1:3">
      <c r="A796" s="171" t="s">
        <v>1759</v>
      </c>
      <c r="B796" s="171" t="s">
        <v>1760</v>
      </c>
      <c r="C796" s="171" t="s">
        <v>362</v>
      </c>
    </row>
    <row r="797" spans="1:3">
      <c r="A797" s="171" t="s">
        <v>1761</v>
      </c>
      <c r="B797" s="171" t="s">
        <v>1762</v>
      </c>
      <c r="C797" s="171" t="s">
        <v>782</v>
      </c>
    </row>
    <row r="798" spans="1:3">
      <c r="A798" s="171" t="s">
        <v>1763</v>
      </c>
      <c r="B798" s="171" t="s">
        <v>1764</v>
      </c>
      <c r="C798" s="171" t="s">
        <v>137</v>
      </c>
    </row>
    <row r="799" spans="1:3">
      <c r="A799" s="171" t="s">
        <v>1765</v>
      </c>
      <c r="B799" s="171" t="s">
        <v>1766</v>
      </c>
      <c r="C799" s="171" t="s">
        <v>782</v>
      </c>
    </row>
    <row r="800" spans="1:3">
      <c r="A800" s="171" t="s">
        <v>1767</v>
      </c>
      <c r="B800" s="171" t="s">
        <v>1768</v>
      </c>
      <c r="C800" s="171" t="s">
        <v>140</v>
      </c>
    </row>
    <row r="801" spans="1:3">
      <c r="A801" s="171" t="s">
        <v>1769</v>
      </c>
      <c r="B801" s="171" t="s">
        <v>1770</v>
      </c>
      <c r="C801" s="171" t="s">
        <v>522</v>
      </c>
    </row>
    <row r="802" spans="1:3">
      <c r="A802" s="171" t="s">
        <v>1771</v>
      </c>
      <c r="B802" s="171" t="s">
        <v>1772</v>
      </c>
      <c r="C802" s="171" t="s">
        <v>195</v>
      </c>
    </row>
    <row r="803" spans="1:3">
      <c r="A803" s="171" t="s">
        <v>1773</v>
      </c>
      <c r="B803" s="171" t="s">
        <v>1774</v>
      </c>
      <c r="C803" s="171" t="s">
        <v>137</v>
      </c>
    </row>
    <row r="804" spans="1:3">
      <c r="A804" s="171" t="s">
        <v>1775</v>
      </c>
      <c r="B804" s="171" t="s">
        <v>1776</v>
      </c>
      <c r="C804" s="171" t="s">
        <v>176</v>
      </c>
    </row>
    <row r="805" spans="1:3">
      <c r="A805" s="171" t="s">
        <v>1777</v>
      </c>
      <c r="B805" s="171" t="s">
        <v>1778</v>
      </c>
      <c r="C805" s="171" t="s">
        <v>140</v>
      </c>
    </row>
    <row r="806" spans="1:3">
      <c r="A806" s="171" t="s">
        <v>1779</v>
      </c>
      <c r="B806" s="171" t="s">
        <v>1780</v>
      </c>
      <c r="C806" s="171" t="s">
        <v>464</v>
      </c>
    </row>
    <row r="807" spans="1:3">
      <c r="A807" s="171" t="s">
        <v>1781</v>
      </c>
      <c r="B807" s="171" t="s">
        <v>1782</v>
      </c>
      <c r="C807" s="171" t="s">
        <v>152</v>
      </c>
    </row>
    <row r="808" spans="1:3">
      <c r="A808" s="171" t="s">
        <v>1783</v>
      </c>
      <c r="B808" s="171" t="s">
        <v>1784</v>
      </c>
      <c r="C808" s="171" t="s">
        <v>152</v>
      </c>
    </row>
    <row r="809" spans="1:3">
      <c r="A809" s="171" t="s">
        <v>1785</v>
      </c>
      <c r="B809" s="171" t="s">
        <v>1786</v>
      </c>
      <c r="C809" s="171" t="s">
        <v>140</v>
      </c>
    </row>
    <row r="810" spans="1:3">
      <c r="A810" s="171" t="s">
        <v>1787</v>
      </c>
      <c r="B810" s="171" t="s">
        <v>1788</v>
      </c>
      <c r="C810" s="171" t="s">
        <v>184</v>
      </c>
    </row>
    <row r="811" spans="1:3">
      <c r="A811" s="171" t="s">
        <v>1789</v>
      </c>
      <c r="B811" s="171" t="s">
        <v>1790</v>
      </c>
      <c r="C811" s="171" t="s">
        <v>422</v>
      </c>
    </row>
    <row r="812" spans="1:3">
      <c r="A812" s="171" t="s">
        <v>1791</v>
      </c>
      <c r="B812" s="171" t="s">
        <v>1792</v>
      </c>
      <c r="C812" s="171" t="s">
        <v>143</v>
      </c>
    </row>
    <row r="813" spans="1:3">
      <c r="A813" s="171" t="s">
        <v>1793</v>
      </c>
      <c r="B813" s="171" t="s">
        <v>1794</v>
      </c>
      <c r="C813" s="171" t="s">
        <v>140</v>
      </c>
    </row>
    <row r="814" spans="1:3">
      <c r="A814" s="171" t="s">
        <v>1795</v>
      </c>
      <c r="B814" s="171" t="s">
        <v>1796</v>
      </c>
      <c r="C814" s="171" t="s">
        <v>219</v>
      </c>
    </row>
    <row r="815" spans="1:3">
      <c r="A815" s="171" t="s">
        <v>1797</v>
      </c>
      <c r="B815" s="171" t="s">
        <v>1798</v>
      </c>
      <c r="C815" s="171" t="s">
        <v>179</v>
      </c>
    </row>
    <row r="816" spans="1:3">
      <c r="A816" s="171" t="s">
        <v>1799</v>
      </c>
      <c r="B816" s="171" t="s">
        <v>1800</v>
      </c>
      <c r="C816" s="171" t="s">
        <v>279</v>
      </c>
    </row>
    <row r="817" spans="1:3">
      <c r="A817" s="171" t="s">
        <v>1801</v>
      </c>
      <c r="B817" s="171" t="s">
        <v>1802</v>
      </c>
      <c r="C817" s="171" t="s">
        <v>134</v>
      </c>
    </row>
    <row r="818" spans="1:3">
      <c r="A818" s="171" t="s">
        <v>1803</v>
      </c>
      <c r="B818" s="171" t="s">
        <v>1804</v>
      </c>
      <c r="C818" s="171" t="s">
        <v>195</v>
      </c>
    </row>
    <row r="819" spans="1:3">
      <c r="A819" s="171" t="s">
        <v>1805</v>
      </c>
      <c r="B819" s="171" t="s">
        <v>1806</v>
      </c>
      <c r="C819" s="171" t="s">
        <v>179</v>
      </c>
    </row>
    <row r="820" spans="1:3">
      <c r="A820" s="171" t="s">
        <v>1807</v>
      </c>
      <c r="B820" s="171" t="s">
        <v>1808</v>
      </c>
      <c r="C820" s="171" t="s">
        <v>119</v>
      </c>
    </row>
    <row r="821" spans="1:3">
      <c r="A821" s="171" t="s">
        <v>1809</v>
      </c>
      <c r="B821" s="171" t="s">
        <v>1810</v>
      </c>
      <c r="C821" s="171" t="s">
        <v>119</v>
      </c>
    </row>
    <row r="822" spans="1:3">
      <c r="A822" s="171" t="s">
        <v>1811</v>
      </c>
      <c r="B822" s="171" t="s">
        <v>1812</v>
      </c>
      <c r="C822" s="171" t="s">
        <v>131</v>
      </c>
    </row>
    <row r="823" spans="1:3">
      <c r="A823" s="171" t="s">
        <v>1813</v>
      </c>
      <c r="B823" s="171" t="s">
        <v>1814</v>
      </c>
      <c r="C823" s="171" t="s">
        <v>464</v>
      </c>
    </row>
    <row r="824" spans="1:3">
      <c r="A824" s="171" t="s">
        <v>1815</v>
      </c>
      <c r="B824" s="171" t="s">
        <v>1816</v>
      </c>
      <c r="C824" s="171" t="s">
        <v>237</v>
      </c>
    </row>
    <row r="825" spans="1:3">
      <c r="A825" s="171" t="s">
        <v>1817</v>
      </c>
      <c r="B825" s="171" t="s">
        <v>1818</v>
      </c>
      <c r="C825" s="171" t="s">
        <v>301</v>
      </c>
    </row>
    <row r="826" spans="1:3">
      <c r="A826" s="171" t="s">
        <v>1819</v>
      </c>
      <c r="B826" s="171" t="s">
        <v>1820</v>
      </c>
      <c r="C826" s="171" t="s">
        <v>1275</v>
      </c>
    </row>
    <row r="827" spans="1:3">
      <c r="A827" s="171" t="s">
        <v>1821</v>
      </c>
      <c r="B827" s="171" t="s">
        <v>1822</v>
      </c>
      <c r="C827" s="171" t="s">
        <v>282</v>
      </c>
    </row>
    <row r="828" spans="1:3">
      <c r="A828" s="171" t="s">
        <v>1823</v>
      </c>
      <c r="B828" s="171" t="s">
        <v>1824</v>
      </c>
      <c r="C828" s="171" t="s">
        <v>163</v>
      </c>
    </row>
    <row r="829" spans="1:3">
      <c r="A829" s="171" t="s">
        <v>1825</v>
      </c>
      <c r="B829" s="171" t="s">
        <v>1826</v>
      </c>
      <c r="C829" s="171" t="s">
        <v>260</v>
      </c>
    </row>
    <row r="830" spans="1:3">
      <c r="A830" s="171" t="s">
        <v>1827</v>
      </c>
      <c r="B830" s="171" t="s">
        <v>1828</v>
      </c>
      <c r="C830" s="171" t="s">
        <v>143</v>
      </c>
    </row>
    <row r="831" spans="1:3">
      <c r="A831" s="171" t="s">
        <v>1829</v>
      </c>
      <c r="B831" s="171" t="s">
        <v>1830</v>
      </c>
      <c r="C831" s="171" t="s">
        <v>279</v>
      </c>
    </row>
    <row r="832" spans="1:3">
      <c r="A832" s="171" t="s">
        <v>1831</v>
      </c>
      <c r="B832" s="171" t="s">
        <v>1832</v>
      </c>
      <c r="C832" s="171" t="s">
        <v>122</v>
      </c>
    </row>
    <row r="833" spans="1:3">
      <c r="A833" s="171" t="s">
        <v>1833</v>
      </c>
      <c r="B833" s="171" t="s">
        <v>1834</v>
      </c>
      <c r="C833" s="171" t="s">
        <v>219</v>
      </c>
    </row>
    <row r="834" spans="1:3">
      <c r="A834" s="171" t="s">
        <v>1835</v>
      </c>
      <c r="B834" s="171" t="s">
        <v>1836</v>
      </c>
      <c r="C834" s="171" t="s">
        <v>131</v>
      </c>
    </row>
    <row r="835" spans="1:3">
      <c r="A835" s="171" t="s">
        <v>1837</v>
      </c>
      <c r="B835" s="171" t="s">
        <v>1838</v>
      </c>
      <c r="C835" s="171" t="s">
        <v>279</v>
      </c>
    </row>
    <row r="836" spans="1:3">
      <c r="A836" s="171" t="s">
        <v>1839</v>
      </c>
      <c r="B836" s="171" t="s">
        <v>1840</v>
      </c>
      <c r="C836" s="171" t="s">
        <v>282</v>
      </c>
    </row>
    <row r="837" spans="1:3">
      <c r="A837" s="171" t="s">
        <v>1841</v>
      </c>
      <c r="B837" s="171" t="s">
        <v>1842</v>
      </c>
      <c r="C837" s="171" t="s">
        <v>437</v>
      </c>
    </row>
    <row r="838" spans="1:3">
      <c r="A838" s="171" t="s">
        <v>1843</v>
      </c>
      <c r="B838" s="171" t="s">
        <v>1844</v>
      </c>
      <c r="C838" s="171" t="s">
        <v>125</v>
      </c>
    </row>
    <row r="839" spans="1:3">
      <c r="A839" s="171" t="s">
        <v>1845</v>
      </c>
      <c r="B839" s="171" t="s">
        <v>1846</v>
      </c>
      <c r="C839" s="171" t="s">
        <v>143</v>
      </c>
    </row>
    <row r="840" spans="1:3">
      <c r="A840" s="171" t="s">
        <v>1847</v>
      </c>
      <c r="B840" s="171" t="s">
        <v>1848</v>
      </c>
      <c r="C840" s="171" t="s">
        <v>155</v>
      </c>
    </row>
    <row r="841" spans="1:3">
      <c r="A841" s="171" t="s">
        <v>1849</v>
      </c>
      <c r="B841" s="171" t="s">
        <v>1850</v>
      </c>
      <c r="C841" s="171" t="s">
        <v>128</v>
      </c>
    </row>
    <row r="842" spans="1:3">
      <c r="A842" s="171" t="s">
        <v>1851</v>
      </c>
      <c r="B842" s="171" t="s">
        <v>1852</v>
      </c>
      <c r="C842" s="171" t="s">
        <v>125</v>
      </c>
    </row>
    <row r="843" spans="1:3">
      <c r="A843" s="171" t="s">
        <v>1853</v>
      </c>
      <c r="B843" s="171" t="s">
        <v>1854</v>
      </c>
      <c r="C843" s="171" t="s">
        <v>146</v>
      </c>
    </row>
    <row r="844" spans="1:3">
      <c r="A844" s="171" t="s">
        <v>1855</v>
      </c>
      <c r="B844" s="171" t="s">
        <v>1856</v>
      </c>
      <c r="C844" s="171" t="s">
        <v>125</v>
      </c>
    </row>
    <row r="845" spans="1:3">
      <c r="A845" s="171" t="s">
        <v>1857</v>
      </c>
      <c r="B845" s="171" t="s">
        <v>1858</v>
      </c>
      <c r="C845" s="171" t="s">
        <v>437</v>
      </c>
    </row>
    <row r="846" spans="1:3">
      <c r="A846" s="171" t="s">
        <v>1857</v>
      </c>
      <c r="B846" s="171" t="s">
        <v>1859</v>
      </c>
      <c r="C846" s="171" t="s">
        <v>248</v>
      </c>
    </row>
    <row r="847" spans="1:3">
      <c r="A847" s="171" t="s">
        <v>1860</v>
      </c>
      <c r="B847" s="171" t="s">
        <v>1861</v>
      </c>
      <c r="C847" s="171" t="s">
        <v>134</v>
      </c>
    </row>
    <row r="848" spans="1:3">
      <c r="A848" s="171" t="s">
        <v>1862</v>
      </c>
      <c r="B848" s="171" t="s">
        <v>1863</v>
      </c>
      <c r="C848" s="171" t="s">
        <v>134</v>
      </c>
    </row>
    <row r="849" spans="1:3">
      <c r="A849" s="171" t="s">
        <v>1864</v>
      </c>
      <c r="B849" s="171" t="s">
        <v>1865</v>
      </c>
      <c r="C849" s="171" t="s">
        <v>282</v>
      </c>
    </row>
    <row r="850" spans="1:3">
      <c r="A850" s="171" t="s">
        <v>1866</v>
      </c>
      <c r="B850" s="171" t="s">
        <v>1867</v>
      </c>
      <c r="C850" s="171" t="s">
        <v>219</v>
      </c>
    </row>
    <row r="851" spans="1:3">
      <c r="A851" s="171" t="s">
        <v>1868</v>
      </c>
      <c r="B851" s="171" t="s">
        <v>1869</v>
      </c>
      <c r="C851" s="171" t="s">
        <v>279</v>
      </c>
    </row>
    <row r="852" spans="1:3">
      <c r="A852" s="171" t="s">
        <v>1870</v>
      </c>
      <c r="B852" s="171" t="s">
        <v>1871</v>
      </c>
      <c r="C852" s="171" t="s">
        <v>722</v>
      </c>
    </row>
    <row r="853" spans="1:3">
      <c r="A853" s="171" t="s">
        <v>1872</v>
      </c>
      <c r="B853" s="171" t="s">
        <v>1873</v>
      </c>
      <c r="C853" s="171" t="s">
        <v>187</v>
      </c>
    </row>
    <row r="854" spans="1:3">
      <c r="A854" s="171" t="s">
        <v>1874</v>
      </c>
      <c r="B854" s="171" t="s">
        <v>1875</v>
      </c>
      <c r="C854" s="171" t="s">
        <v>422</v>
      </c>
    </row>
    <row r="855" spans="1:3">
      <c r="A855" s="171" t="s">
        <v>1876</v>
      </c>
      <c r="B855" s="171" t="s">
        <v>1877</v>
      </c>
      <c r="C855" s="171" t="s">
        <v>522</v>
      </c>
    </row>
    <row r="856" spans="1:3">
      <c r="A856" s="171" t="s">
        <v>1878</v>
      </c>
      <c r="B856" s="171" t="s">
        <v>1879</v>
      </c>
      <c r="C856" s="171" t="s">
        <v>464</v>
      </c>
    </row>
    <row r="857" spans="1:3">
      <c r="A857" s="171" t="s">
        <v>1880</v>
      </c>
      <c r="B857" s="171" t="s">
        <v>1881</v>
      </c>
      <c r="C857" s="171" t="s">
        <v>125</v>
      </c>
    </row>
    <row r="858" spans="1:3">
      <c r="A858" s="171" t="s">
        <v>1882</v>
      </c>
      <c r="B858" s="171" t="s">
        <v>1883</v>
      </c>
      <c r="C858" s="171" t="s">
        <v>119</v>
      </c>
    </row>
    <row r="859" spans="1:3">
      <c r="A859" s="171" t="s">
        <v>1884</v>
      </c>
      <c r="B859" s="171" t="s">
        <v>1885</v>
      </c>
      <c r="C859" s="171" t="s">
        <v>198</v>
      </c>
    </row>
    <row r="860" spans="1:3">
      <c r="A860" s="171" t="s">
        <v>1886</v>
      </c>
      <c r="B860" s="171" t="s">
        <v>1887</v>
      </c>
      <c r="C860" s="171" t="s">
        <v>464</v>
      </c>
    </row>
    <row r="861" spans="1:3">
      <c r="A861" s="171" t="s">
        <v>1888</v>
      </c>
      <c r="B861" s="171" t="s">
        <v>1889</v>
      </c>
      <c r="C861" s="171" t="s">
        <v>179</v>
      </c>
    </row>
    <row r="862" spans="1:3">
      <c r="A862" s="171" t="s">
        <v>1890</v>
      </c>
      <c r="B862" s="171" t="s">
        <v>1891</v>
      </c>
      <c r="C862" s="171" t="s">
        <v>943</v>
      </c>
    </row>
    <row r="863" spans="1:3">
      <c r="A863" s="171" t="s">
        <v>1892</v>
      </c>
      <c r="B863" s="171" t="s">
        <v>1893</v>
      </c>
      <c r="C863" s="171" t="s">
        <v>149</v>
      </c>
    </row>
    <row r="864" spans="1:3">
      <c r="A864" s="171" t="s">
        <v>1894</v>
      </c>
      <c r="B864" s="171" t="s">
        <v>1895</v>
      </c>
      <c r="C864" s="171" t="s">
        <v>228</v>
      </c>
    </row>
    <row r="865" spans="1:3">
      <c r="A865" s="171" t="s">
        <v>1896</v>
      </c>
      <c r="B865" s="171" t="s">
        <v>1897</v>
      </c>
      <c r="C865" s="171" t="s">
        <v>125</v>
      </c>
    </row>
    <row r="866" spans="1:3">
      <c r="A866" s="171" t="s">
        <v>1898</v>
      </c>
      <c r="B866" s="171" t="s">
        <v>1899</v>
      </c>
      <c r="C866" s="171" t="s">
        <v>125</v>
      </c>
    </row>
    <row r="867" spans="1:3">
      <c r="A867" s="171" t="s">
        <v>1900</v>
      </c>
      <c r="B867" s="171" t="s">
        <v>1901</v>
      </c>
      <c r="C867" s="171" t="s">
        <v>125</v>
      </c>
    </row>
    <row r="868" spans="1:3">
      <c r="A868" s="171" t="s">
        <v>1902</v>
      </c>
      <c r="B868" s="171" t="s">
        <v>1903</v>
      </c>
      <c r="C868" s="171" t="s">
        <v>125</v>
      </c>
    </row>
    <row r="869" spans="1:3">
      <c r="A869" s="171" t="s">
        <v>1904</v>
      </c>
      <c r="B869" s="171" t="s">
        <v>1905</v>
      </c>
      <c r="C869" s="171" t="s">
        <v>260</v>
      </c>
    </row>
    <row r="870" spans="1:3">
      <c r="A870" s="171" t="s">
        <v>1906</v>
      </c>
      <c r="B870" s="171" t="s">
        <v>1907</v>
      </c>
      <c r="C870" s="171" t="s">
        <v>260</v>
      </c>
    </row>
    <row r="871" spans="1:3">
      <c r="A871" s="171" t="s">
        <v>1908</v>
      </c>
      <c r="B871" s="171" t="s">
        <v>1909</v>
      </c>
      <c r="C871" s="171" t="s">
        <v>228</v>
      </c>
    </row>
    <row r="872" spans="1:3">
      <c r="A872" s="171" t="s">
        <v>1910</v>
      </c>
      <c r="B872" s="171" t="s">
        <v>1911</v>
      </c>
      <c r="C872" s="171" t="s">
        <v>522</v>
      </c>
    </row>
    <row r="873" spans="1:3">
      <c r="A873" s="171" t="s">
        <v>1912</v>
      </c>
      <c r="B873" s="171" t="s">
        <v>1913</v>
      </c>
      <c r="C873" s="171" t="s">
        <v>137</v>
      </c>
    </row>
    <row r="874" spans="1:3">
      <c r="A874" s="171" t="s">
        <v>1914</v>
      </c>
      <c r="B874" s="171" t="s">
        <v>1915</v>
      </c>
      <c r="C874" s="171" t="s">
        <v>137</v>
      </c>
    </row>
    <row r="875" spans="1:3">
      <c r="A875" s="171" t="s">
        <v>1916</v>
      </c>
      <c r="B875" s="171" t="s">
        <v>1917</v>
      </c>
      <c r="C875" s="171" t="s">
        <v>125</v>
      </c>
    </row>
    <row r="876" spans="1:3">
      <c r="A876" s="171" t="s">
        <v>1918</v>
      </c>
      <c r="B876" s="171" t="s">
        <v>1919</v>
      </c>
      <c r="C876" s="171" t="s">
        <v>119</v>
      </c>
    </row>
    <row r="877" spans="1:3">
      <c r="A877" s="171" t="s">
        <v>1920</v>
      </c>
      <c r="B877" s="171" t="s">
        <v>1921</v>
      </c>
      <c r="C877" s="171" t="s">
        <v>155</v>
      </c>
    </row>
    <row r="878" spans="1:3">
      <c r="A878" s="171" t="s">
        <v>1922</v>
      </c>
      <c r="B878" s="171" t="s">
        <v>1923</v>
      </c>
      <c r="C878" s="171" t="s">
        <v>137</v>
      </c>
    </row>
    <row r="879" spans="1:3">
      <c r="A879" s="171" t="s">
        <v>1924</v>
      </c>
      <c r="B879" s="171" t="s">
        <v>1925</v>
      </c>
      <c r="C879" s="171" t="s">
        <v>782</v>
      </c>
    </row>
    <row r="880" spans="1:3">
      <c r="A880" s="171" t="s">
        <v>1926</v>
      </c>
      <c r="B880" s="171" t="s">
        <v>1927</v>
      </c>
      <c r="C880" s="171" t="s">
        <v>184</v>
      </c>
    </row>
    <row r="881" spans="1:3">
      <c r="A881" s="171" t="s">
        <v>1928</v>
      </c>
      <c r="B881" s="171" t="s">
        <v>1929</v>
      </c>
      <c r="C881" s="171" t="s">
        <v>184</v>
      </c>
    </row>
    <row r="882" spans="1:3">
      <c r="A882" s="171" t="s">
        <v>1930</v>
      </c>
      <c r="B882" s="171" t="s">
        <v>1931</v>
      </c>
      <c r="C882" s="171" t="s">
        <v>184</v>
      </c>
    </row>
    <row r="883" spans="1:3">
      <c r="A883" s="171" t="s">
        <v>1932</v>
      </c>
      <c r="B883" s="171" t="s">
        <v>1933</v>
      </c>
      <c r="C883" s="171" t="s">
        <v>134</v>
      </c>
    </row>
    <row r="884" spans="1:3">
      <c r="A884" s="171" t="s">
        <v>1934</v>
      </c>
      <c r="B884" s="171" t="s">
        <v>1935</v>
      </c>
      <c r="C884" s="171" t="s">
        <v>260</v>
      </c>
    </row>
    <row r="885" spans="1:3">
      <c r="A885" s="171" t="s">
        <v>1936</v>
      </c>
      <c r="B885" s="171" t="s">
        <v>1937</v>
      </c>
      <c r="C885" s="171" t="s">
        <v>279</v>
      </c>
    </row>
    <row r="886" spans="1:3">
      <c r="A886" s="171" t="s">
        <v>1938</v>
      </c>
      <c r="B886" s="171" t="s">
        <v>1939</v>
      </c>
      <c r="C886" s="171" t="s">
        <v>119</v>
      </c>
    </row>
    <row r="887" spans="1:3">
      <c r="A887" s="171" t="s">
        <v>1940</v>
      </c>
      <c r="B887" s="171" t="s">
        <v>1941</v>
      </c>
      <c r="C887" s="171" t="s">
        <v>219</v>
      </c>
    </row>
    <row r="888" spans="1:3">
      <c r="A888" s="171" t="s">
        <v>1942</v>
      </c>
      <c r="B888" s="171" t="s">
        <v>1943</v>
      </c>
      <c r="C888" s="171" t="s">
        <v>119</v>
      </c>
    </row>
    <row r="889" spans="1:3">
      <c r="A889" s="171" t="s">
        <v>1944</v>
      </c>
      <c r="B889" s="171" t="s">
        <v>1945</v>
      </c>
      <c r="C889" s="171" t="s">
        <v>140</v>
      </c>
    </row>
    <row r="890" spans="1:3">
      <c r="A890" s="171" t="s">
        <v>1946</v>
      </c>
      <c r="B890" s="171" t="s">
        <v>1947</v>
      </c>
      <c r="C890" s="171" t="s">
        <v>190</v>
      </c>
    </row>
    <row r="891" spans="1:3">
      <c r="A891" s="171" t="s">
        <v>1948</v>
      </c>
      <c r="B891" s="171" t="s">
        <v>1949</v>
      </c>
      <c r="C891" s="171" t="s">
        <v>163</v>
      </c>
    </row>
    <row r="892" spans="1:3">
      <c r="A892" s="171" t="s">
        <v>1950</v>
      </c>
      <c r="B892" s="171" t="s">
        <v>1951</v>
      </c>
      <c r="C892" s="171" t="s">
        <v>190</v>
      </c>
    </row>
    <row r="893" spans="1:3">
      <c r="A893" s="171" t="s">
        <v>1952</v>
      </c>
      <c r="B893" s="171" t="s">
        <v>1953</v>
      </c>
      <c r="C893" s="171" t="s">
        <v>187</v>
      </c>
    </row>
    <row r="894" spans="1:3">
      <c r="A894" s="171" t="s">
        <v>1954</v>
      </c>
      <c r="B894" s="171" t="s">
        <v>1955</v>
      </c>
      <c r="C894" s="171" t="s">
        <v>237</v>
      </c>
    </row>
    <row r="895" spans="1:3">
      <c r="A895" s="171" t="s">
        <v>1956</v>
      </c>
      <c r="B895" s="171" t="s">
        <v>1957</v>
      </c>
      <c r="C895" s="171" t="s">
        <v>119</v>
      </c>
    </row>
    <row r="896" spans="1:3">
      <c r="A896" s="171" t="s">
        <v>1958</v>
      </c>
      <c r="B896" s="171" t="s">
        <v>1959</v>
      </c>
      <c r="C896" s="171" t="s">
        <v>187</v>
      </c>
    </row>
    <row r="897" spans="1:3">
      <c r="A897" s="171" t="s">
        <v>1960</v>
      </c>
      <c r="B897" s="171" t="s">
        <v>1961</v>
      </c>
      <c r="C897" s="171" t="s">
        <v>134</v>
      </c>
    </row>
    <row r="898" spans="1:3">
      <c r="A898" s="171" t="s">
        <v>1962</v>
      </c>
      <c r="B898" s="171" t="s">
        <v>1963</v>
      </c>
      <c r="C898" s="171" t="s">
        <v>134</v>
      </c>
    </row>
    <row r="899" spans="1:3">
      <c r="A899" s="171" t="s">
        <v>1964</v>
      </c>
      <c r="B899" s="171" t="s">
        <v>1965</v>
      </c>
      <c r="C899" s="171" t="s">
        <v>279</v>
      </c>
    </row>
    <row r="900" spans="1:3">
      <c r="A900" s="171" t="s">
        <v>1966</v>
      </c>
      <c r="B900" s="171" t="s">
        <v>1967</v>
      </c>
      <c r="C900" s="171" t="s">
        <v>437</v>
      </c>
    </row>
    <row r="901" spans="1:3">
      <c r="A901" s="171" t="s">
        <v>1968</v>
      </c>
      <c r="B901" s="171" t="s">
        <v>1969</v>
      </c>
      <c r="C901" s="171" t="s">
        <v>422</v>
      </c>
    </row>
    <row r="902" spans="1:3">
      <c r="A902" s="171" t="s">
        <v>1970</v>
      </c>
      <c r="B902" s="171" t="s">
        <v>1971</v>
      </c>
      <c r="C902" s="171" t="s">
        <v>282</v>
      </c>
    </row>
    <row r="903" spans="1:3">
      <c r="A903" s="172" t="s">
        <v>1972</v>
      </c>
      <c r="B903" s="171" t="s">
        <v>1973</v>
      </c>
      <c r="C903" s="171" t="s">
        <v>119</v>
      </c>
    </row>
    <row r="904" spans="1:3">
      <c r="A904" s="171" t="s">
        <v>1974</v>
      </c>
      <c r="B904" s="171" t="s">
        <v>1975</v>
      </c>
      <c r="C904" s="171" t="s">
        <v>176</v>
      </c>
    </row>
    <row r="905" spans="1:3">
      <c r="A905" s="171" t="s">
        <v>1976</v>
      </c>
      <c r="B905" s="171" t="s">
        <v>1977</v>
      </c>
      <c r="C905" s="171" t="s">
        <v>163</v>
      </c>
    </row>
    <row r="906" spans="1:3">
      <c r="A906" s="171" t="s">
        <v>1978</v>
      </c>
      <c r="B906" s="171" t="s">
        <v>1979</v>
      </c>
      <c r="C906" s="171" t="s">
        <v>219</v>
      </c>
    </row>
    <row r="907" spans="1:3">
      <c r="A907" s="171" t="s">
        <v>1980</v>
      </c>
      <c r="B907" s="171" t="s">
        <v>1981</v>
      </c>
      <c r="C907" s="171" t="s">
        <v>163</v>
      </c>
    </row>
    <row r="908" spans="1:3">
      <c r="A908" s="171" t="s">
        <v>1982</v>
      </c>
      <c r="B908" s="171" t="s">
        <v>1983</v>
      </c>
      <c r="C908" s="171" t="s">
        <v>160</v>
      </c>
    </row>
    <row r="909" spans="1:3">
      <c r="A909" s="171" t="s">
        <v>1984</v>
      </c>
      <c r="B909" s="171" t="s">
        <v>1985</v>
      </c>
      <c r="C909" s="171" t="s">
        <v>282</v>
      </c>
    </row>
    <row r="910" spans="1:3">
      <c r="A910" s="171" t="s">
        <v>1986</v>
      </c>
      <c r="B910" s="171" t="s">
        <v>1987</v>
      </c>
      <c r="C910" s="171" t="s">
        <v>149</v>
      </c>
    </row>
    <row r="911" spans="1:3">
      <c r="A911" s="171" t="s">
        <v>1988</v>
      </c>
      <c r="B911" s="171" t="s">
        <v>1989</v>
      </c>
      <c r="C911" s="171" t="s">
        <v>237</v>
      </c>
    </row>
    <row r="912" spans="1:3">
      <c r="A912" s="171" t="s">
        <v>1990</v>
      </c>
      <c r="B912" s="171" t="s">
        <v>1991</v>
      </c>
      <c r="C912" s="171" t="s">
        <v>578</v>
      </c>
    </row>
    <row r="913" spans="1:3">
      <c r="A913" s="171" t="s">
        <v>1992</v>
      </c>
      <c r="B913" s="171" t="s">
        <v>1993</v>
      </c>
      <c r="C913" s="171" t="s">
        <v>125</v>
      </c>
    </row>
    <row r="914" spans="1:3">
      <c r="A914" s="171" t="s">
        <v>1994</v>
      </c>
      <c r="B914" s="171" t="s">
        <v>1995</v>
      </c>
      <c r="C914" s="171" t="s">
        <v>198</v>
      </c>
    </row>
    <row r="915" spans="1:3">
      <c r="A915" s="171" t="s">
        <v>1996</v>
      </c>
      <c r="B915" s="171" t="s">
        <v>1997</v>
      </c>
      <c r="C915" s="171" t="s">
        <v>163</v>
      </c>
    </row>
    <row r="916" spans="1:3">
      <c r="A916" s="171" t="s">
        <v>1998</v>
      </c>
      <c r="B916" s="171" t="s">
        <v>1999</v>
      </c>
      <c r="C916" s="171" t="s">
        <v>179</v>
      </c>
    </row>
    <row r="917" spans="1:3">
      <c r="A917" s="171" t="s">
        <v>2000</v>
      </c>
      <c r="B917" s="171" t="s">
        <v>2001</v>
      </c>
      <c r="C917" s="171" t="s">
        <v>179</v>
      </c>
    </row>
    <row r="918" spans="1:3">
      <c r="A918" s="171" t="s">
        <v>2002</v>
      </c>
      <c r="B918" s="171" t="s">
        <v>2003</v>
      </c>
      <c r="C918" s="171" t="s">
        <v>260</v>
      </c>
    </row>
    <row r="919" spans="1:3">
      <c r="A919" s="171" t="s">
        <v>2004</v>
      </c>
      <c r="B919" s="171" t="s">
        <v>2005</v>
      </c>
      <c r="C919" s="171" t="s">
        <v>179</v>
      </c>
    </row>
    <row r="920" spans="1:3">
      <c r="A920" s="171" t="s">
        <v>2006</v>
      </c>
      <c r="B920" s="171" t="s">
        <v>2007</v>
      </c>
      <c r="C920" s="171" t="s">
        <v>134</v>
      </c>
    </row>
    <row r="921" spans="1:3">
      <c r="A921" s="171" t="s">
        <v>2008</v>
      </c>
      <c r="B921" s="171" t="s">
        <v>2009</v>
      </c>
      <c r="C921" s="171" t="s">
        <v>369</v>
      </c>
    </row>
    <row r="922" spans="1:3">
      <c r="A922" s="171" t="s">
        <v>2010</v>
      </c>
      <c r="B922" s="171" t="s">
        <v>2011</v>
      </c>
      <c r="C922" s="171" t="s">
        <v>119</v>
      </c>
    </row>
    <row r="923" spans="1:3">
      <c r="A923" s="171" t="s">
        <v>2012</v>
      </c>
      <c r="B923" s="171" t="s">
        <v>2013</v>
      </c>
      <c r="C923" s="171" t="s">
        <v>119</v>
      </c>
    </row>
    <row r="924" spans="1:3">
      <c r="A924" s="171" t="s">
        <v>2014</v>
      </c>
      <c r="B924" s="171" t="s">
        <v>2015</v>
      </c>
      <c r="C924" s="171" t="s">
        <v>176</v>
      </c>
    </row>
    <row r="925" spans="1:3">
      <c r="A925" s="171" t="s">
        <v>2016</v>
      </c>
      <c r="B925" s="171" t="s">
        <v>2017</v>
      </c>
      <c r="C925" s="171" t="s">
        <v>125</v>
      </c>
    </row>
    <row r="926" spans="1:3">
      <c r="A926" s="171" t="s">
        <v>2018</v>
      </c>
      <c r="B926" s="171" t="s">
        <v>2019</v>
      </c>
      <c r="C926" s="171" t="s">
        <v>228</v>
      </c>
    </row>
    <row r="927" spans="1:3">
      <c r="A927" s="171" t="s">
        <v>2020</v>
      </c>
      <c r="B927" s="171" t="s">
        <v>2021</v>
      </c>
      <c r="C927" s="171" t="s">
        <v>179</v>
      </c>
    </row>
    <row r="928" spans="1:3">
      <c r="A928" s="171" t="s">
        <v>2022</v>
      </c>
      <c r="B928" s="171" t="s">
        <v>2023</v>
      </c>
      <c r="C928" s="171" t="s">
        <v>253</v>
      </c>
    </row>
    <row r="929" spans="1:3">
      <c r="A929" s="171" t="s">
        <v>2024</v>
      </c>
      <c r="B929" s="171" t="s">
        <v>2025</v>
      </c>
      <c r="C929" s="171" t="s">
        <v>125</v>
      </c>
    </row>
    <row r="930" spans="1:3">
      <c r="A930" s="171" t="s">
        <v>2026</v>
      </c>
      <c r="B930" s="171" t="s">
        <v>2027</v>
      </c>
      <c r="C930" s="171" t="s">
        <v>219</v>
      </c>
    </row>
    <row r="931" spans="1:3">
      <c r="A931" s="171" t="s">
        <v>2028</v>
      </c>
      <c r="B931" s="171" t="s">
        <v>2029</v>
      </c>
      <c r="C931" s="171" t="s">
        <v>134</v>
      </c>
    </row>
    <row r="932" spans="1:3">
      <c r="A932" s="171" t="s">
        <v>2030</v>
      </c>
      <c r="B932" s="171" t="s">
        <v>2031</v>
      </c>
      <c r="C932" s="171" t="s">
        <v>245</v>
      </c>
    </row>
    <row r="933" spans="1:3">
      <c r="A933" s="171" t="s">
        <v>2032</v>
      </c>
      <c r="B933" s="171" t="s">
        <v>2033</v>
      </c>
      <c r="C933" s="171" t="s">
        <v>190</v>
      </c>
    </row>
    <row r="934" spans="1:3">
      <c r="A934" s="171" t="s">
        <v>2034</v>
      </c>
      <c r="B934" s="171" t="s">
        <v>2035</v>
      </c>
      <c r="C934" s="171" t="s">
        <v>380</v>
      </c>
    </row>
    <row r="935" spans="1:3">
      <c r="A935" s="171" t="s">
        <v>2036</v>
      </c>
      <c r="B935" s="171" t="s">
        <v>2037</v>
      </c>
      <c r="C935" s="171" t="s">
        <v>380</v>
      </c>
    </row>
    <row r="936" spans="1:3">
      <c r="A936" s="171" t="s">
        <v>2038</v>
      </c>
      <c r="B936" s="171" t="s">
        <v>2039</v>
      </c>
      <c r="C936" s="171" t="s">
        <v>362</v>
      </c>
    </row>
    <row r="937" spans="1:3">
      <c r="A937" s="171" t="s">
        <v>2040</v>
      </c>
      <c r="B937" s="171" t="s">
        <v>2041</v>
      </c>
      <c r="C937" s="171" t="s">
        <v>362</v>
      </c>
    </row>
    <row r="938" spans="1:3">
      <c r="A938" s="171" t="s">
        <v>2042</v>
      </c>
      <c r="B938" s="171" t="s">
        <v>2043</v>
      </c>
      <c r="C938" s="171" t="s">
        <v>140</v>
      </c>
    </row>
    <row r="939" spans="1:3">
      <c r="A939" s="171" t="s">
        <v>2044</v>
      </c>
      <c r="B939" s="171" t="s">
        <v>2045</v>
      </c>
      <c r="C939" s="171" t="s">
        <v>140</v>
      </c>
    </row>
    <row r="940" spans="1:3">
      <c r="A940" s="171" t="s">
        <v>2046</v>
      </c>
      <c r="B940" s="171" t="s">
        <v>2047</v>
      </c>
      <c r="C940" s="171" t="s">
        <v>207</v>
      </c>
    </row>
    <row r="941" spans="1:3">
      <c r="A941" s="171" t="s">
        <v>2048</v>
      </c>
      <c r="B941" s="171" t="s">
        <v>2049</v>
      </c>
      <c r="C941" s="171" t="s">
        <v>131</v>
      </c>
    </row>
    <row r="942" spans="1:3">
      <c r="A942" s="171" t="s">
        <v>2050</v>
      </c>
      <c r="B942" s="171" t="s">
        <v>2051</v>
      </c>
      <c r="C942" s="171" t="s">
        <v>477</v>
      </c>
    </row>
    <row r="943" spans="1:3">
      <c r="A943" s="171" t="s">
        <v>2052</v>
      </c>
      <c r="B943" s="171" t="s">
        <v>2053</v>
      </c>
      <c r="C943" s="171" t="s">
        <v>477</v>
      </c>
    </row>
    <row r="944" spans="1:3">
      <c r="A944" s="171" t="s">
        <v>2054</v>
      </c>
      <c r="B944" s="171" t="s">
        <v>2055</v>
      </c>
      <c r="C944" s="171" t="s">
        <v>179</v>
      </c>
    </row>
    <row r="945" spans="1:3">
      <c r="A945" s="171" t="s">
        <v>2056</v>
      </c>
      <c r="B945" s="171" t="s">
        <v>2057</v>
      </c>
      <c r="C945" s="171" t="s">
        <v>219</v>
      </c>
    </row>
    <row r="946" spans="1:3">
      <c r="A946" s="171" t="s">
        <v>2058</v>
      </c>
      <c r="B946" s="171" t="s">
        <v>2059</v>
      </c>
      <c r="C946" s="171" t="s">
        <v>134</v>
      </c>
    </row>
    <row r="947" spans="1:3">
      <c r="A947" s="171" t="s">
        <v>2060</v>
      </c>
      <c r="B947" s="171" t="s">
        <v>2061</v>
      </c>
      <c r="C947" s="171" t="s">
        <v>125</v>
      </c>
    </row>
    <row r="948" spans="1:3">
      <c r="A948" s="171" t="s">
        <v>2062</v>
      </c>
      <c r="B948" s="171" t="s">
        <v>2063</v>
      </c>
      <c r="C948" s="171" t="s">
        <v>207</v>
      </c>
    </row>
    <row r="949" spans="1:3">
      <c r="A949" s="171" t="s">
        <v>2064</v>
      </c>
      <c r="B949" s="171" t="s">
        <v>2065</v>
      </c>
      <c r="C949" s="171" t="s">
        <v>125</v>
      </c>
    </row>
    <row r="950" spans="1:3">
      <c r="A950" s="171" t="s">
        <v>2066</v>
      </c>
      <c r="B950" s="171" t="s">
        <v>2067</v>
      </c>
      <c r="C950" s="171" t="s">
        <v>237</v>
      </c>
    </row>
    <row r="951" spans="1:3">
      <c r="A951" s="171" t="s">
        <v>2068</v>
      </c>
      <c r="B951" s="171" t="s">
        <v>2069</v>
      </c>
      <c r="C951" s="171" t="s">
        <v>128</v>
      </c>
    </row>
    <row r="952" spans="1:3">
      <c r="A952" s="171" t="s">
        <v>2070</v>
      </c>
      <c r="B952" s="171" t="s">
        <v>2071</v>
      </c>
      <c r="C952" s="171" t="s">
        <v>119</v>
      </c>
    </row>
    <row r="953" spans="1:3">
      <c r="A953" s="171" t="s">
        <v>2072</v>
      </c>
      <c r="B953" s="171" t="s">
        <v>2073</v>
      </c>
      <c r="C953" s="171" t="s">
        <v>125</v>
      </c>
    </row>
    <row r="954" spans="1:3">
      <c r="A954" s="171" t="s">
        <v>2074</v>
      </c>
      <c r="B954" s="171" t="s">
        <v>2075</v>
      </c>
      <c r="C954" s="171" t="s">
        <v>1275</v>
      </c>
    </row>
    <row r="955" spans="1:3">
      <c r="A955" s="171" t="s">
        <v>2076</v>
      </c>
      <c r="B955" s="171" t="s">
        <v>2077</v>
      </c>
      <c r="C955" s="171" t="s">
        <v>279</v>
      </c>
    </row>
    <row r="956" spans="1:3">
      <c r="A956" s="171" t="s">
        <v>2078</v>
      </c>
      <c r="B956" s="171" t="s">
        <v>2079</v>
      </c>
      <c r="C956" s="171" t="s">
        <v>245</v>
      </c>
    </row>
    <row r="957" spans="1:3">
      <c r="A957" s="171" t="s">
        <v>2080</v>
      </c>
      <c r="B957" s="171" t="s">
        <v>2081</v>
      </c>
      <c r="C957" s="171" t="s">
        <v>176</v>
      </c>
    </row>
    <row r="958" spans="1:3">
      <c r="A958" s="171" t="s">
        <v>2082</v>
      </c>
      <c r="B958" s="171" t="s">
        <v>2083</v>
      </c>
      <c r="C958" s="171" t="s">
        <v>527</v>
      </c>
    </row>
    <row r="959" spans="1:3">
      <c r="A959" s="171" t="s">
        <v>2084</v>
      </c>
      <c r="B959" s="171" t="s">
        <v>2085</v>
      </c>
      <c r="C959" s="171" t="s">
        <v>119</v>
      </c>
    </row>
    <row r="960" spans="1:3">
      <c r="A960" s="171" t="s">
        <v>2086</v>
      </c>
      <c r="B960" s="171" t="s">
        <v>2087</v>
      </c>
      <c r="C960" s="171" t="s">
        <v>212</v>
      </c>
    </row>
    <row r="961" spans="1:3">
      <c r="A961" s="171" t="s">
        <v>2088</v>
      </c>
      <c r="B961" s="171" t="s">
        <v>2089</v>
      </c>
      <c r="C961" s="171" t="s">
        <v>653</v>
      </c>
    </row>
    <row r="962" spans="1:3">
      <c r="A962" s="171" t="s">
        <v>2090</v>
      </c>
      <c r="B962" s="171" t="s">
        <v>2091</v>
      </c>
      <c r="C962" s="171" t="s">
        <v>119</v>
      </c>
    </row>
    <row r="963" spans="1:3">
      <c r="A963" s="171" t="s">
        <v>2092</v>
      </c>
      <c r="B963" s="171" t="s">
        <v>2093</v>
      </c>
      <c r="C963" s="171" t="s">
        <v>119</v>
      </c>
    </row>
    <row r="964" spans="1:3">
      <c r="A964" s="171" t="s">
        <v>2094</v>
      </c>
      <c r="B964" s="171" t="s">
        <v>2095</v>
      </c>
      <c r="C964" s="171" t="s">
        <v>137</v>
      </c>
    </row>
    <row r="965" spans="1:3">
      <c r="A965" s="171" t="s">
        <v>2096</v>
      </c>
      <c r="B965" s="171" t="s">
        <v>2097</v>
      </c>
      <c r="C965" s="171" t="s">
        <v>122</v>
      </c>
    </row>
    <row r="966" spans="1:3">
      <c r="A966" s="171" t="s">
        <v>2098</v>
      </c>
      <c r="B966" s="171" t="s">
        <v>2099</v>
      </c>
      <c r="C966" s="171" t="s">
        <v>253</v>
      </c>
    </row>
    <row r="967" spans="1:3">
      <c r="A967" s="171" t="s">
        <v>2100</v>
      </c>
      <c r="B967" s="171" t="s">
        <v>2101</v>
      </c>
      <c r="C967" s="171" t="s">
        <v>253</v>
      </c>
    </row>
    <row r="968" spans="1:3">
      <c r="A968" s="171" t="s">
        <v>2102</v>
      </c>
      <c r="B968" s="171" t="s">
        <v>2103</v>
      </c>
      <c r="C968" s="171" t="s">
        <v>380</v>
      </c>
    </row>
    <row r="969" spans="1:3">
      <c r="A969" s="171" t="s">
        <v>2104</v>
      </c>
      <c r="B969" s="171" t="s">
        <v>2105</v>
      </c>
      <c r="C969" s="171" t="s">
        <v>527</v>
      </c>
    </row>
    <row r="970" spans="1:3">
      <c r="A970" s="171" t="s">
        <v>2106</v>
      </c>
      <c r="B970" s="171" t="s">
        <v>2107</v>
      </c>
      <c r="C970" s="171" t="s">
        <v>125</v>
      </c>
    </row>
    <row r="971" spans="1:3">
      <c r="A971" s="171" t="s">
        <v>2108</v>
      </c>
      <c r="B971" s="171" t="s">
        <v>2109</v>
      </c>
      <c r="C971" s="171" t="s">
        <v>190</v>
      </c>
    </row>
    <row r="972" spans="1:3">
      <c r="A972" s="171" t="s">
        <v>2110</v>
      </c>
      <c r="B972" s="171" t="s">
        <v>2111</v>
      </c>
      <c r="C972" s="171" t="s">
        <v>248</v>
      </c>
    </row>
    <row r="973" spans="1:3">
      <c r="A973" s="171" t="s">
        <v>2112</v>
      </c>
      <c r="B973" s="171" t="s">
        <v>2113</v>
      </c>
      <c r="C973" s="171" t="s">
        <v>179</v>
      </c>
    </row>
    <row r="974" spans="1:3">
      <c r="A974" s="171" t="s">
        <v>2114</v>
      </c>
      <c r="B974" s="171" t="s">
        <v>2115</v>
      </c>
      <c r="C974" s="171" t="s">
        <v>527</v>
      </c>
    </row>
    <row r="975" spans="1:3">
      <c r="A975" s="171" t="s">
        <v>2116</v>
      </c>
      <c r="B975" s="171" t="s">
        <v>2117</v>
      </c>
      <c r="C975" s="171" t="s">
        <v>168</v>
      </c>
    </row>
    <row r="976" spans="1:3">
      <c r="A976" s="171" t="s">
        <v>2118</v>
      </c>
      <c r="B976" s="171" t="s">
        <v>2119</v>
      </c>
      <c r="C976" s="171" t="s">
        <v>522</v>
      </c>
    </row>
    <row r="977" spans="1:3">
      <c r="A977" s="171" t="s">
        <v>2120</v>
      </c>
      <c r="B977" s="171" t="s">
        <v>2121</v>
      </c>
      <c r="C977" s="171" t="s">
        <v>653</v>
      </c>
    </row>
    <row r="978" spans="1:3">
      <c r="A978" s="171" t="s">
        <v>2122</v>
      </c>
      <c r="B978" s="171" t="s">
        <v>2123</v>
      </c>
      <c r="C978" s="171" t="s">
        <v>163</v>
      </c>
    </row>
    <row r="979" spans="1:3">
      <c r="A979" s="171" t="s">
        <v>2124</v>
      </c>
      <c r="B979" s="171" t="s">
        <v>2125</v>
      </c>
      <c r="C979" s="171" t="s">
        <v>179</v>
      </c>
    </row>
    <row r="980" spans="1:3">
      <c r="A980" s="171" t="s">
        <v>2126</v>
      </c>
      <c r="B980" s="171" t="s">
        <v>2127</v>
      </c>
      <c r="C980" s="171" t="s">
        <v>179</v>
      </c>
    </row>
    <row r="981" spans="1:3">
      <c r="A981" s="171" t="s">
        <v>2128</v>
      </c>
      <c r="B981" s="171" t="s">
        <v>2129</v>
      </c>
      <c r="C981" s="171" t="s">
        <v>380</v>
      </c>
    </row>
    <row r="982" spans="1:3">
      <c r="A982" s="171" t="s">
        <v>2130</v>
      </c>
      <c r="B982" s="171" t="s">
        <v>2131</v>
      </c>
      <c r="C982" s="171" t="s">
        <v>237</v>
      </c>
    </row>
    <row r="983" spans="1:3">
      <c r="A983" s="171" t="s">
        <v>2132</v>
      </c>
      <c r="B983" s="171" t="s">
        <v>2133</v>
      </c>
      <c r="C983" s="171" t="s">
        <v>245</v>
      </c>
    </row>
    <row r="984" spans="1:3">
      <c r="A984" s="171" t="s">
        <v>2134</v>
      </c>
      <c r="B984" s="171" t="s">
        <v>2135</v>
      </c>
      <c r="C984" s="171" t="s">
        <v>168</v>
      </c>
    </row>
    <row r="985" spans="1:3">
      <c r="A985" s="171" t="s">
        <v>2136</v>
      </c>
      <c r="B985" s="171" t="s">
        <v>2137</v>
      </c>
      <c r="C985" s="171" t="s">
        <v>125</v>
      </c>
    </row>
    <row r="986" spans="1:3">
      <c r="A986" s="171" t="s">
        <v>2138</v>
      </c>
      <c r="B986" s="171" t="s">
        <v>2139</v>
      </c>
      <c r="C986" s="171" t="s">
        <v>179</v>
      </c>
    </row>
    <row r="987" spans="1:3">
      <c r="A987" s="171" t="s">
        <v>2140</v>
      </c>
      <c r="B987" s="171" t="s">
        <v>2141</v>
      </c>
      <c r="C987" s="171" t="s">
        <v>134</v>
      </c>
    </row>
    <row r="988" spans="1:3">
      <c r="A988" s="171" t="s">
        <v>2142</v>
      </c>
      <c r="B988" s="171" t="s">
        <v>2143</v>
      </c>
      <c r="C988" s="171" t="s">
        <v>578</v>
      </c>
    </row>
    <row r="989" spans="1:3">
      <c r="A989" s="171" t="s">
        <v>2144</v>
      </c>
      <c r="B989" s="171" t="s">
        <v>2145</v>
      </c>
      <c r="C989" s="171" t="s">
        <v>212</v>
      </c>
    </row>
    <row r="990" spans="1:3">
      <c r="A990" s="171" t="s">
        <v>2146</v>
      </c>
      <c r="B990" s="171" t="s">
        <v>2147</v>
      </c>
      <c r="C990" s="171" t="s">
        <v>179</v>
      </c>
    </row>
    <row r="991" spans="1:3">
      <c r="A991" s="171" t="s">
        <v>2148</v>
      </c>
      <c r="B991" s="171" t="s">
        <v>2149</v>
      </c>
      <c r="C991" s="171" t="s">
        <v>245</v>
      </c>
    </row>
    <row r="992" spans="1:3">
      <c r="A992" s="171" t="s">
        <v>2150</v>
      </c>
      <c r="B992" s="171" t="s">
        <v>2151</v>
      </c>
      <c r="C992" s="171" t="s">
        <v>122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G128"/>
  <sheetViews>
    <sheetView showGridLines="0" topLeftCell="B2" zoomScale="75" workbookViewId="0">
      <selection activeCell="J11" sqref="J11"/>
    </sheetView>
  </sheetViews>
  <sheetFormatPr baseColWidth="10" defaultRowHeight="15"/>
  <cols>
    <col min="1" max="1" width="8.42578125" style="32" hidden="1" customWidth="1"/>
    <col min="2" max="2" width="8.42578125" style="30" customWidth="1"/>
    <col min="3" max="3" width="28.7109375" style="30" customWidth="1"/>
    <col min="4" max="4" width="33.5703125" style="30" bestFit="1" customWidth="1"/>
    <col min="5" max="5" width="11.42578125" style="30"/>
    <col min="6" max="6" width="28.7109375" style="30" customWidth="1"/>
    <col min="7" max="7" width="13.85546875" style="30" bestFit="1" customWidth="1"/>
    <col min="8" max="16384" width="11.42578125" style="30"/>
  </cols>
  <sheetData>
    <row r="1" spans="1:7" ht="15.75" thickBot="1">
      <c r="A1" s="182" t="s">
        <v>46</v>
      </c>
    </row>
    <row r="2" spans="1:7" ht="25.5" thickBot="1">
      <c r="A2" s="182" t="s">
        <v>53</v>
      </c>
      <c r="C2" s="183" t="s">
        <v>67</v>
      </c>
      <c r="D2" s="184"/>
      <c r="E2" s="184"/>
      <c r="F2" s="184"/>
      <c r="G2" s="185"/>
    </row>
    <row r="3" spans="1:7" ht="30" customHeight="1" thickBot="1">
      <c r="A3" s="182">
        <v>0</v>
      </c>
    </row>
    <row r="4" spans="1:7" ht="20.25" thickBot="1">
      <c r="A4" s="182">
        <v>1</v>
      </c>
      <c r="C4" s="36" t="s">
        <v>2157</v>
      </c>
      <c r="D4" s="44" t="s">
        <v>2158</v>
      </c>
      <c r="F4" s="37" t="s">
        <v>43</v>
      </c>
      <c r="G4" s="44" t="s">
        <v>2159</v>
      </c>
    </row>
    <row r="5" spans="1:7" ht="20.25" customHeight="1" thickBot="1">
      <c r="A5" s="182">
        <v>2</v>
      </c>
      <c r="C5" s="31"/>
      <c r="D5" s="46"/>
      <c r="F5" s="31"/>
      <c r="G5" s="45"/>
    </row>
    <row r="6" spans="1:7" ht="20.25" thickBot="1">
      <c r="A6" s="182">
        <v>3</v>
      </c>
      <c r="C6" s="36" t="s">
        <v>42</v>
      </c>
      <c r="D6" s="175">
        <v>43156</v>
      </c>
      <c r="F6" s="37" t="s">
        <v>39</v>
      </c>
      <c r="G6" s="44">
        <v>4</v>
      </c>
    </row>
    <row r="7" spans="1:7" ht="20.25" customHeight="1" thickBot="1">
      <c r="A7" s="182">
        <v>4</v>
      </c>
      <c r="C7" s="31"/>
      <c r="D7" s="46"/>
      <c r="G7" s="46"/>
    </row>
    <row r="8" spans="1:7" ht="20.25" thickBot="1">
      <c r="A8" s="182">
        <v>5</v>
      </c>
      <c r="C8" s="36" t="s">
        <v>68</v>
      </c>
      <c r="D8" s="44" t="s">
        <v>2160</v>
      </c>
      <c r="F8" s="37" t="s">
        <v>40</v>
      </c>
      <c r="G8" s="44" t="s">
        <v>2161</v>
      </c>
    </row>
    <row r="9" spans="1:7" ht="20.25" customHeight="1" thickBot="1">
      <c r="A9" s="182">
        <v>6</v>
      </c>
      <c r="C9" s="31"/>
      <c r="D9" s="46"/>
      <c r="F9" s="31"/>
      <c r="G9" s="45"/>
    </row>
    <row r="10" spans="1:7" ht="20.25" thickBot="1">
      <c r="A10" s="182">
        <v>7</v>
      </c>
      <c r="C10" s="36" t="s">
        <v>66</v>
      </c>
      <c r="D10" s="44" t="s">
        <v>2162</v>
      </c>
      <c r="F10" s="37" t="s">
        <v>41</v>
      </c>
      <c r="G10" s="44">
        <v>22</v>
      </c>
    </row>
    <row r="11" spans="1:7" ht="20.25" customHeight="1" thickBot="1">
      <c r="A11" s="182">
        <v>8</v>
      </c>
    </row>
    <row r="12" spans="1:7" ht="39.75" thickBot="1">
      <c r="A12" s="182">
        <v>9</v>
      </c>
      <c r="C12" s="39" t="s">
        <v>70</v>
      </c>
      <c r="D12" s="38">
        <v>0</v>
      </c>
      <c r="F12" s="37" t="s">
        <v>2163</v>
      </c>
      <c r="G12" s="44" t="s">
        <v>2164</v>
      </c>
    </row>
    <row r="13" spans="1:7" ht="20.25" customHeight="1" thickBot="1">
      <c r="A13" s="182">
        <v>10</v>
      </c>
    </row>
    <row r="14" spans="1:7" ht="39.75" thickBot="1">
      <c r="A14" s="182">
        <v>11</v>
      </c>
      <c r="C14" s="39" t="s">
        <v>69</v>
      </c>
      <c r="D14" s="38">
        <v>0</v>
      </c>
      <c r="F14" s="39" t="s">
        <v>77</v>
      </c>
      <c r="G14" s="38">
        <v>5</v>
      </c>
    </row>
    <row r="15" spans="1:7" ht="30" customHeight="1" thickBot="1">
      <c r="A15" s="182">
        <v>12</v>
      </c>
    </row>
    <row r="16" spans="1:7" ht="25.5" thickBot="1">
      <c r="A16" s="182">
        <v>13</v>
      </c>
      <c r="C16" s="188" t="s">
        <v>93</v>
      </c>
      <c r="D16" s="189"/>
      <c r="E16" s="189"/>
      <c r="F16" s="189"/>
      <c r="G16" s="190"/>
    </row>
    <row r="17" spans="1:7" ht="30" customHeight="1" thickBot="1">
      <c r="A17" s="182">
        <v>14</v>
      </c>
    </row>
    <row r="18" spans="1:7" s="22" customFormat="1" ht="59.25" thickBot="1">
      <c r="A18" s="182">
        <v>15</v>
      </c>
      <c r="C18" s="41" t="s">
        <v>79</v>
      </c>
      <c r="D18" s="38">
        <v>3</v>
      </c>
      <c r="E18" s="30"/>
      <c r="F18" s="41" t="s">
        <v>78</v>
      </c>
      <c r="G18" s="38">
        <v>3</v>
      </c>
    </row>
    <row r="19" spans="1:7" ht="20.25" customHeight="1" thickBot="1">
      <c r="A19" s="182">
        <v>16</v>
      </c>
    </row>
    <row r="20" spans="1:7" ht="39.75" thickBot="1">
      <c r="A20" s="182">
        <v>17</v>
      </c>
      <c r="C20" s="41" t="s">
        <v>72</v>
      </c>
      <c r="D20" s="38">
        <v>4</v>
      </c>
      <c r="F20" s="41" t="s">
        <v>73</v>
      </c>
      <c r="G20" s="38">
        <v>4</v>
      </c>
    </row>
    <row r="21" spans="1:7" ht="20.25" customHeight="1" thickBot="1">
      <c r="A21" s="182">
        <v>18</v>
      </c>
    </row>
    <row r="22" spans="1:7" ht="39.75" thickBot="1">
      <c r="A22" s="182">
        <v>19</v>
      </c>
      <c r="C22" s="41" t="s">
        <v>74</v>
      </c>
      <c r="D22" s="38">
        <v>4</v>
      </c>
      <c r="F22" s="41" t="s">
        <v>75</v>
      </c>
      <c r="G22" s="38">
        <v>5</v>
      </c>
    </row>
    <row r="23" spans="1:7">
      <c r="A23" s="182">
        <v>20</v>
      </c>
    </row>
    <row r="24" spans="1:7">
      <c r="A24" s="182">
        <v>21</v>
      </c>
    </row>
    <row r="25" spans="1:7" ht="20.25" hidden="1" thickBot="1">
      <c r="A25" s="182">
        <v>22</v>
      </c>
      <c r="C25" s="40" t="s">
        <v>47</v>
      </c>
      <c r="D25" s="186" t="s">
        <v>94</v>
      </c>
      <c r="E25" s="187"/>
      <c r="F25" s="187"/>
      <c r="G25" s="187"/>
    </row>
    <row r="26" spans="1:7" ht="20.25" hidden="1" thickBot="1">
      <c r="A26" s="182">
        <v>23</v>
      </c>
      <c r="C26" s="40" t="s">
        <v>48</v>
      </c>
      <c r="D26" s="186" t="s">
        <v>95</v>
      </c>
      <c r="E26" s="187"/>
      <c r="F26" s="187"/>
      <c r="G26" s="187"/>
    </row>
    <row r="27" spans="1:7">
      <c r="A27" s="182">
        <v>24</v>
      </c>
      <c r="C27" s="33"/>
      <c r="D27" s="34"/>
    </row>
    <row r="28" spans="1:7">
      <c r="A28" s="182">
        <v>25</v>
      </c>
      <c r="C28" s="33"/>
      <c r="D28" s="34"/>
    </row>
    <row r="29" spans="1:7">
      <c r="A29" s="182">
        <v>26</v>
      </c>
    </row>
    <row r="30" spans="1:7">
      <c r="A30" s="182">
        <v>27</v>
      </c>
    </row>
    <row r="31" spans="1:7">
      <c r="A31" s="182">
        <v>28</v>
      </c>
    </row>
    <row r="32" spans="1:7">
      <c r="A32" s="182">
        <v>29</v>
      </c>
      <c r="C32" s="33"/>
      <c r="D32" s="34"/>
    </row>
    <row r="33" spans="1:1">
      <c r="A33" s="182">
        <v>30</v>
      </c>
    </row>
    <row r="34" spans="1:1">
      <c r="A34" s="182">
        <v>31</v>
      </c>
    </row>
    <row r="35" spans="1:1">
      <c r="A35" s="182">
        <v>32</v>
      </c>
    </row>
    <row r="36" spans="1:1">
      <c r="A36" s="182">
        <v>33</v>
      </c>
    </row>
    <row r="37" spans="1:1">
      <c r="A37" s="182">
        <v>34</v>
      </c>
    </row>
    <row r="38" spans="1:1">
      <c r="A38" s="182">
        <v>35</v>
      </c>
    </row>
    <row r="39" spans="1:1">
      <c r="A39" s="182">
        <v>36</v>
      </c>
    </row>
    <row r="40" spans="1:1">
      <c r="A40" s="182">
        <v>37</v>
      </c>
    </row>
    <row r="41" spans="1:1">
      <c r="A41" s="182">
        <v>38</v>
      </c>
    </row>
    <row r="42" spans="1:1">
      <c r="A42" s="182">
        <v>39</v>
      </c>
    </row>
    <row r="43" spans="1:1">
      <c r="A43" s="182">
        <v>40</v>
      </c>
    </row>
    <row r="44" spans="1:1">
      <c r="A44" s="182">
        <v>41</v>
      </c>
    </row>
    <row r="45" spans="1:1">
      <c r="A45" s="182">
        <v>42</v>
      </c>
    </row>
    <row r="46" spans="1:1">
      <c r="A46" s="182"/>
    </row>
    <row r="47" spans="1:1">
      <c r="A47" s="182" t="s">
        <v>64</v>
      </c>
    </row>
    <row r="48" spans="1:1">
      <c r="A48" s="182" t="s">
        <v>2157</v>
      </c>
    </row>
    <row r="49" spans="1:1">
      <c r="A49" s="182" t="s">
        <v>2165</v>
      </c>
    </row>
    <row r="50" spans="1:1">
      <c r="A50" s="182"/>
    </row>
    <row r="51" spans="1:1">
      <c r="A51" s="182" t="s">
        <v>2166</v>
      </c>
    </row>
    <row r="52" spans="1:1">
      <c r="A52" s="182" t="s">
        <v>2167</v>
      </c>
    </row>
    <row r="53" spans="1:1">
      <c r="A53" s="182" t="s">
        <v>2158</v>
      </c>
    </row>
    <row r="54" spans="1:1">
      <c r="A54" s="182" t="s">
        <v>2168</v>
      </c>
    </row>
    <row r="55" spans="1:1">
      <c r="A55" s="182" t="s">
        <v>2169</v>
      </c>
    </row>
    <row r="56" spans="1:1">
      <c r="A56" s="182" t="s">
        <v>2170</v>
      </c>
    </row>
    <row r="57" spans="1:1">
      <c r="A57" s="182" t="s">
        <v>2171</v>
      </c>
    </row>
    <row r="58" spans="1:1">
      <c r="A58" s="182" t="s">
        <v>2172</v>
      </c>
    </row>
    <row r="59" spans="1:1">
      <c r="A59" s="182" t="s">
        <v>2173</v>
      </c>
    </row>
    <row r="60" spans="1:1">
      <c r="A60" s="182" t="s">
        <v>2174</v>
      </c>
    </row>
    <row r="61" spans="1:1">
      <c r="A61" s="182" t="s">
        <v>2175</v>
      </c>
    </row>
    <row r="62" spans="1:1">
      <c r="A62" s="182" t="s">
        <v>2164</v>
      </c>
    </row>
    <row r="63" spans="1:1">
      <c r="A63" s="182" t="s">
        <v>2161</v>
      </c>
    </row>
    <row r="64" spans="1:1">
      <c r="A64" s="182"/>
    </row>
    <row r="65" spans="1:1">
      <c r="A65" s="182"/>
    </row>
    <row r="66" spans="1:1">
      <c r="A66" s="182"/>
    </row>
    <row r="67" spans="1:1">
      <c r="A67" s="182"/>
    </row>
    <row r="68" spans="1:1">
      <c r="A68" s="182" t="s">
        <v>2176</v>
      </c>
    </row>
    <row r="69" spans="1:1">
      <c r="A69" s="182" t="s">
        <v>2159</v>
      </c>
    </row>
    <row r="70" spans="1:1">
      <c r="A70" s="182" t="s">
        <v>2177</v>
      </c>
    </row>
    <row r="71" spans="1:1">
      <c r="A71" s="182" t="s">
        <v>2178</v>
      </c>
    </row>
    <row r="72" spans="1:1">
      <c r="A72" s="182" t="s">
        <v>2179</v>
      </c>
    </row>
    <row r="73" spans="1:1">
      <c r="A73" s="32" t="s">
        <v>46</v>
      </c>
    </row>
    <row r="74" spans="1:1">
      <c r="A74" s="32" t="s">
        <v>2</v>
      </c>
    </row>
    <row r="75" spans="1:1">
      <c r="A75" s="32" t="s">
        <v>61</v>
      </c>
    </row>
    <row r="76" spans="1:1">
      <c r="A76" s="32" t="s">
        <v>84</v>
      </c>
    </row>
    <row r="77" spans="1:1">
      <c r="A77" s="32" t="s">
        <v>85</v>
      </c>
    </row>
    <row r="78" spans="1:1">
      <c r="A78" s="32" t="s">
        <v>86</v>
      </c>
    </row>
    <row r="79" spans="1:1">
      <c r="A79" s="32" t="s">
        <v>87</v>
      </c>
    </row>
    <row r="80" spans="1:1">
      <c r="A80" s="32" t="s">
        <v>88</v>
      </c>
    </row>
    <row r="81" spans="1:1">
      <c r="A81" s="32" t="s">
        <v>89</v>
      </c>
    </row>
    <row r="82" spans="1:1">
      <c r="A82" s="32" t="s">
        <v>90</v>
      </c>
    </row>
    <row r="83" spans="1:1">
      <c r="A83" s="32" t="s">
        <v>3</v>
      </c>
    </row>
    <row r="84" spans="1:1">
      <c r="A84" s="32" t="s">
        <v>91</v>
      </c>
    </row>
    <row r="128" spans="1:1">
      <c r="A128" s="54" t="s">
        <v>96</v>
      </c>
    </row>
  </sheetData>
  <mergeCells count="4">
    <mergeCell ref="C2:G2"/>
    <mergeCell ref="D25:G25"/>
    <mergeCell ref="D26:G26"/>
    <mergeCell ref="C16:G16"/>
  </mergeCells>
  <phoneticPr fontId="0" type="noConversion"/>
  <dataValidations count="12">
    <dataValidation type="list" allowBlank="1" showInputMessage="1" showErrorMessage="1" sqref="G18 D18 G20">
      <formula1>$A$5:$A$10</formula1>
    </dataValidation>
    <dataValidation type="list" allowBlank="1" showInputMessage="1" showErrorMessage="1" sqref="G22">
      <formula1>$A$5:$A$10</formula1>
    </dataValidation>
    <dataValidation type="list" allowBlank="1" showInputMessage="1" showErrorMessage="1" sqref="D22">
      <formula1>$A$5:$A$10</formula1>
    </dataValidation>
    <dataValidation type="list" allowBlank="1" showInputMessage="1" showErrorMessage="1" sqref="G12">
      <formula1>$A$57:$A$62</formula1>
    </dataValidation>
    <dataValidation type="list" allowBlank="1" showInputMessage="1" showErrorMessage="1" sqref="G14">
      <formula1>$A$4:$A$45</formula1>
    </dataValidation>
    <dataValidation type="list" allowBlank="1" showInputMessage="1" showErrorMessage="1" sqref="G10">
      <formula1>$A$4:$A$35</formula1>
    </dataValidation>
    <dataValidation type="list" allowBlank="1" showInputMessage="1" showErrorMessage="1" sqref="G8">
      <formula1>$A$63:$A$65</formula1>
    </dataValidation>
    <dataValidation type="list" allowBlank="1" showInputMessage="1" showErrorMessage="1" sqref="G6">
      <formula1>$A$4:$A$10</formula1>
    </dataValidation>
    <dataValidation type="list" allowBlank="1" showInputMessage="1" showErrorMessage="1" sqref="G4">
      <formula1>$A$68:$A$72</formula1>
    </dataValidation>
    <dataValidation type="list" allowBlank="1" showInputMessage="1" showErrorMessage="1" sqref="D4">
      <formula1>$A$51:$A$56</formula1>
    </dataValidation>
    <dataValidation type="list" allowBlank="1" showInputMessage="1" showErrorMessage="1" sqref="C4">
      <formula1>$A$47:$A$49</formula1>
    </dataValidation>
    <dataValidation type="list" allowBlank="1" showInputMessage="1" showErrorMessage="1" sqref="D20">
      <formula1>$A$5:$A$10</formula1>
    </dataValidation>
  </dataValidations>
  <printOptions horizontalCentered="1" verticalCentered="1"/>
  <pageMargins left="0.78740157480314965" right="0.78740157480314965" top="0.49" bottom="0.57999999999999996" header="0.39" footer="0.51181102362204722"/>
  <pageSetup paperSize="9" scale="90" orientation="landscape" horizontalDpi="4294967295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34"/>
  <sheetViews>
    <sheetView showGridLines="0" tabSelected="1" zoomScale="90" zoomScaleNormal="90" workbookViewId="0">
      <selection activeCell="B32" sqref="B32"/>
    </sheetView>
  </sheetViews>
  <sheetFormatPr baseColWidth="10" defaultRowHeight="15"/>
  <cols>
    <col min="1" max="1" width="15" style="6" bestFit="1" customWidth="1"/>
    <col min="2" max="2" width="24" style="4" bestFit="1" customWidth="1"/>
    <col min="3" max="3" width="16.28515625" style="6" bestFit="1" customWidth="1"/>
    <col min="4" max="4" width="41" style="6" bestFit="1" customWidth="1"/>
    <col min="5" max="5" width="16.140625" style="6" bestFit="1" customWidth="1"/>
    <col min="6" max="6" width="16.5703125" style="6" bestFit="1" customWidth="1"/>
    <col min="7" max="7" width="11" style="6" bestFit="1" customWidth="1"/>
    <col min="8" max="8" width="12.140625" style="6" bestFit="1" customWidth="1"/>
    <col min="9" max="9" width="3.28515625" style="6" hidden="1" customWidth="1"/>
    <col min="10" max="10" width="3.28515625" style="25" hidden="1" customWidth="1"/>
    <col min="11" max="11" width="11.42578125" style="4"/>
    <col min="12" max="12" width="26.140625" style="21" bestFit="1" customWidth="1"/>
    <col min="13" max="16384" width="11.42578125" style="4"/>
  </cols>
  <sheetData>
    <row r="1" spans="1:12" s="33" customFormat="1" ht="45">
      <c r="A1" s="47" t="s">
        <v>17</v>
      </c>
      <c r="B1" s="47" t="s">
        <v>50</v>
      </c>
      <c r="C1" s="47" t="s">
        <v>16</v>
      </c>
      <c r="D1" s="47" t="s">
        <v>64</v>
      </c>
      <c r="E1" s="47" t="s">
        <v>49</v>
      </c>
      <c r="F1" s="48" t="s">
        <v>81</v>
      </c>
      <c r="G1" s="48" t="s">
        <v>80</v>
      </c>
      <c r="H1" s="48" t="s">
        <v>92</v>
      </c>
      <c r="I1" s="49">
        <v>1</v>
      </c>
      <c r="J1" s="50" t="s">
        <v>45</v>
      </c>
      <c r="L1" s="191">
        <v>1</v>
      </c>
    </row>
    <row r="2" spans="1:12" ht="17.25" thickBot="1">
      <c r="A2" s="167">
        <v>1</v>
      </c>
      <c r="B2" s="205" t="s">
        <v>686</v>
      </c>
      <c r="C2" s="167">
        <v>1</v>
      </c>
      <c r="D2" s="173" t="str">
        <f>IFERROR(VLOOKUP(B2,Feuil1!$A$2:$C$992,3,FALSE),"")</f>
        <v>LES SQUALES</v>
      </c>
      <c r="E2" s="173" t="str">
        <f>IFERROR(VLOOKUP(B2,Feuil1!$A$2:$C$992,2,FALSE),"")</f>
        <v>144305F</v>
      </c>
      <c r="F2" s="167" t="s">
        <v>112</v>
      </c>
      <c r="G2" s="167" t="s">
        <v>112</v>
      </c>
      <c r="H2" s="167" t="s">
        <v>112</v>
      </c>
      <c r="I2" s="5">
        <v>2</v>
      </c>
      <c r="J2" s="26" t="s">
        <v>112</v>
      </c>
      <c r="L2" s="192"/>
    </row>
    <row r="3" spans="1:12" ht="16.5">
      <c r="A3" s="167">
        <v>2</v>
      </c>
      <c r="B3" s="205" t="s">
        <v>1759</v>
      </c>
      <c r="C3" s="167">
        <v>2</v>
      </c>
      <c r="D3" s="173" t="str">
        <f>IFERROR(VLOOKUP(B3,Feuil1!$A$2:$C$992,3,FALSE),"")</f>
        <v>BLACKBALL BILLARD CLUB BESAYES 26</v>
      </c>
      <c r="E3" s="173" t="str">
        <f>IFERROR(VLOOKUP(B3,Feuil1!$A$2:$C$992,2,FALSE),"")</f>
        <v>101033X</v>
      </c>
      <c r="F3" s="167" t="s">
        <v>112</v>
      </c>
      <c r="G3" s="167" t="s">
        <v>112</v>
      </c>
      <c r="H3" s="167" t="s">
        <v>112</v>
      </c>
      <c r="I3" s="5">
        <v>3</v>
      </c>
      <c r="J3" s="23"/>
      <c r="L3" s="35"/>
    </row>
    <row r="4" spans="1:12" ht="16.5">
      <c r="A4" s="167">
        <v>3</v>
      </c>
      <c r="B4" s="205" t="s">
        <v>1324</v>
      </c>
      <c r="C4" s="167">
        <v>3</v>
      </c>
      <c r="D4" s="173" t="str">
        <f>IFERROR(VLOOKUP(B4,Feuil1!$A$2:$C$992,3,FALSE),"")</f>
        <v>LES SQUALES</v>
      </c>
      <c r="E4" s="173" t="str">
        <f>IFERROR(VLOOKUP(B4,Feuil1!$A$2:$C$992,2,FALSE),"")</f>
        <v>119728Y</v>
      </c>
      <c r="F4" s="167" t="s">
        <v>112</v>
      </c>
      <c r="G4" s="167" t="s">
        <v>112</v>
      </c>
      <c r="H4" s="167" t="s">
        <v>112</v>
      </c>
      <c r="I4" s="5">
        <v>4</v>
      </c>
      <c r="J4" s="23"/>
      <c r="L4" s="35"/>
    </row>
    <row r="5" spans="1:12" ht="16.5">
      <c r="A5" s="167">
        <v>4</v>
      </c>
      <c r="B5" s="205" t="s">
        <v>399</v>
      </c>
      <c r="C5" s="167">
        <v>4</v>
      </c>
      <c r="D5" s="173" t="str">
        <f>IFERROR(VLOOKUP(B5,Feuil1!$A$2:$C$992,3,FALSE),"")</f>
        <v>EIGHT'S POOL GAME</v>
      </c>
      <c r="E5" s="173" t="str">
        <f>IFERROR(VLOOKUP(B5,Feuil1!$A$2:$C$992,2,FALSE),"")</f>
        <v>157880J</v>
      </c>
      <c r="F5" s="167" t="s">
        <v>112</v>
      </c>
      <c r="G5" s="167" t="s">
        <v>112</v>
      </c>
      <c r="H5" s="167" t="s">
        <v>112</v>
      </c>
      <c r="I5" s="5">
        <v>5</v>
      </c>
      <c r="J5" s="23"/>
      <c r="L5" s="35"/>
    </row>
    <row r="6" spans="1:12" ht="16.5">
      <c r="A6" s="167">
        <v>5</v>
      </c>
      <c r="B6" s="205" t="s">
        <v>460</v>
      </c>
      <c r="C6" s="167">
        <v>5</v>
      </c>
      <c r="D6" s="173" t="str">
        <f>IFERROR(VLOOKUP(B6,Feuil1!$A$2:$C$992,3,FALSE),"")</f>
        <v>LES SQUALES</v>
      </c>
      <c r="E6" s="173" t="str">
        <f>IFERROR(VLOOKUP(B6,Feuil1!$A$2:$C$992,2,FALSE),"")</f>
        <v>127310O</v>
      </c>
      <c r="F6" s="167" t="s">
        <v>112</v>
      </c>
      <c r="G6" s="167" t="s">
        <v>112</v>
      </c>
      <c r="H6" s="167" t="s">
        <v>112</v>
      </c>
      <c r="I6" s="5">
        <v>6</v>
      </c>
      <c r="J6" s="23"/>
      <c r="L6" s="35"/>
    </row>
    <row r="7" spans="1:12" ht="16.5">
      <c r="A7" s="167">
        <v>6</v>
      </c>
      <c r="B7" s="205" t="s">
        <v>1308</v>
      </c>
      <c r="C7" s="167">
        <v>6</v>
      </c>
      <c r="D7" s="173" t="str">
        <f>IFERROR(VLOOKUP(B7,Feuil1!$A$2:$C$992,3,FALSE),"")</f>
        <v>LES SQUALES</v>
      </c>
      <c r="E7" s="173" t="str">
        <f>IFERROR(VLOOKUP(B7,Feuil1!$A$2:$C$992,2,FALSE),"")</f>
        <v>101047L</v>
      </c>
      <c r="F7" s="167" t="s">
        <v>112</v>
      </c>
      <c r="G7" s="167" t="s">
        <v>112</v>
      </c>
      <c r="H7" s="167" t="s">
        <v>112</v>
      </c>
      <c r="I7" s="5">
        <v>7</v>
      </c>
      <c r="J7" s="23"/>
      <c r="L7" s="35"/>
    </row>
    <row r="8" spans="1:12" ht="17.25" thickBot="1">
      <c r="A8" s="167">
        <v>7</v>
      </c>
      <c r="B8" s="205" t="s">
        <v>1167</v>
      </c>
      <c r="C8" s="167">
        <v>7</v>
      </c>
      <c r="D8" s="173" t="str">
        <f>IFERROR(VLOOKUP(B8,Feuil1!$A$2:$C$992,3,FALSE),"")</f>
        <v>LES SQUALES</v>
      </c>
      <c r="E8" s="173" t="str">
        <f>IFERROR(VLOOKUP(B8,Feuil1!$A$2:$C$992,2,FALSE),"")</f>
        <v>137571F</v>
      </c>
      <c r="F8" s="167" t="s">
        <v>112</v>
      </c>
      <c r="G8" s="167" t="s">
        <v>112</v>
      </c>
      <c r="H8" s="167" t="s">
        <v>112</v>
      </c>
      <c r="I8" s="5">
        <v>8</v>
      </c>
      <c r="J8" s="23"/>
      <c r="L8" s="35"/>
    </row>
    <row r="9" spans="1:12" ht="16.5">
      <c r="A9" s="167">
        <v>8</v>
      </c>
      <c r="B9" s="205" t="s">
        <v>1892</v>
      </c>
      <c r="C9" s="167">
        <v>8</v>
      </c>
      <c r="D9" s="173" t="str">
        <f>IFERROR(VLOOKUP(B9,Feuil1!$A$2:$C$992,3,FALSE),"")</f>
        <v>LES SQUALES</v>
      </c>
      <c r="E9" s="173" t="str">
        <f>IFERROR(VLOOKUP(B9,Feuil1!$A$2:$C$992,2,FALSE),"")</f>
        <v>127551V</v>
      </c>
      <c r="F9" s="167" t="s">
        <v>112</v>
      </c>
      <c r="G9" s="167" t="s">
        <v>112</v>
      </c>
      <c r="H9" s="167" t="s">
        <v>112</v>
      </c>
      <c r="I9" s="5">
        <v>9</v>
      </c>
      <c r="J9" s="23"/>
      <c r="L9" s="191">
        <v>2</v>
      </c>
    </row>
    <row r="10" spans="1:12" ht="17.25" thickBot="1">
      <c r="A10" s="167">
        <v>9</v>
      </c>
      <c r="B10" s="205" t="s">
        <v>869</v>
      </c>
      <c r="C10" s="167">
        <v>9</v>
      </c>
      <c r="D10" s="173" t="str">
        <f>IFERROR(VLOOKUP(B10,Feuil1!$A$2:$C$992,3,FALSE),"")</f>
        <v>LES SQUALES</v>
      </c>
      <c r="E10" s="173" t="str">
        <f>IFERROR(VLOOKUP(B10,Feuil1!$A$2:$C$992,2,FALSE),"")</f>
        <v>145217H</v>
      </c>
      <c r="F10" s="167" t="s">
        <v>112</v>
      </c>
      <c r="G10" s="167" t="s">
        <v>112</v>
      </c>
      <c r="H10" s="167" t="s">
        <v>112</v>
      </c>
      <c r="I10" s="5">
        <v>10</v>
      </c>
      <c r="J10" s="23"/>
      <c r="L10" s="192"/>
    </row>
    <row r="11" spans="1:12" ht="16.5">
      <c r="A11" s="167">
        <v>10</v>
      </c>
      <c r="B11" s="205" t="s">
        <v>1679</v>
      </c>
      <c r="C11" s="167">
        <v>10</v>
      </c>
      <c r="D11" s="173" t="str">
        <f>IFERROR(VLOOKUP(B11,Feuil1!$A$2:$C$992,3,FALSE),"")</f>
        <v>LES SQUALES</v>
      </c>
      <c r="E11" s="173" t="str">
        <f>IFERROR(VLOOKUP(B11,Feuil1!$A$2:$C$992,2,FALSE),"")</f>
        <v>163132S</v>
      </c>
      <c r="F11" s="167" t="s">
        <v>112</v>
      </c>
      <c r="G11" s="167" t="s">
        <v>112</v>
      </c>
      <c r="H11" s="167" t="s">
        <v>112</v>
      </c>
      <c r="I11" s="5">
        <v>11</v>
      </c>
      <c r="J11" s="23"/>
      <c r="L11" s="35"/>
    </row>
    <row r="12" spans="1:12" ht="16.5">
      <c r="A12" s="167">
        <v>11</v>
      </c>
      <c r="B12" s="205" t="s">
        <v>1986</v>
      </c>
      <c r="C12" s="167">
        <v>11</v>
      </c>
      <c r="D12" s="173" t="str">
        <f>IFERROR(VLOOKUP(B12,Feuil1!$A$2:$C$992,3,FALSE),"")</f>
        <v>LES SQUALES</v>
      </c>
      <c r="E12" s="173" t="str">
        <f>IFERROR(VLOOKUP(B12,Feuil1!$A$2:$C$992,2,FALSE),"")</f>
        <v>160782N</v>
      </c>
      <c r="F12" s="167" t="s">
        <v>112</v>
      </c>
      <c r="G12" s="167" t="s">
        <v>112</v>
      </c>
      <c r="H12" s="167" t="s">
        <v>112</v>
      </c>
      <c r="I12" s="5">
        <v>12</v>
      </c>
      <c r="J12" s="23"/>
      <c r="L12" s="35"/>
    </row>
    <row r="13" spans="1:12" ht="16.5">
      <c r="A13" s="167">
        <v>12</v>
      </c>
      <c r="B13" s="205" t="s">
        <v>1455</v>
      </c>
      <c r="C13" s="167">
        <v>13</v>
      </c>
      <c r="D13" s="173" t="str">
        <f>IFERROR(VLOOKUP(B13,Feuil1!$A$2:$C$992,3,FALSE),"")</f>
        <v>EIGHT'S POOL GAME</v>
      </c>
      <c r="E13" s="173" t="str">
        <f>IFERROR(VLOOKUP(B13,Feuil1!$A$2:$C$992,2,FALSE),"")</f>
        <v>157879H</v>
      </c>
      <c r="F13" s="167" t="s">
        <v>112</v>
      </c>
      <c r="G13" s="167" t="s">
        <v>112</v>
      </c>
      <c r="H13" s="167" t="s">
        <v>112</v>
      </c>
      <c r="I13" s="5">
        <v>13</v>
      </c>
      <c r="J13" s="23"/>
      <c r="L13" s="35"/>
    </row>
    <row r="14" spans="1:12" ht="16.5">
      <c r="A14" s="167">
        <v>13</v>
      </c>
      <c r="B14" s="205" t="s">
        <v>849</v>
      </c>
      <c r="C14" s="167">
        <v>15</v>
      </c>
      <c r="D14" s="173" t="str">
        <f>IFERROR(VLOOKUP(B14,Feuil1!$A$2:$C$992,3,FALSE),"")</f>
        <v>LES SQUALES</v>
      </c>
      <c r="E14" s="173" t="str">
        <f>IFERROR(VLOOKUP(B14,Feuil1!$A$2:$C$992,2,FALSE),"")</f>
        <v>100928W</v>
      </c>
      <c r="F14" s="167" t="s">
        <v>112</v>
      </c>
      <c r="G14" s="167" t="s">
        <v>112</v>
      </c>
      <c r="H14" s="167" t="s">
        <v>112</v>
      </c>
      <c r="I14" s="5">
        <v>14</v>
      </c>
      <c r="J14" s="23"/>
      <c r="L14" s="35"/>
    </row>
    <row r="15" spans="1:12" ht="16.5">
      <c r="A15" s="167">
        <v>14</v>
      </c>
      <c r="B15" s="205" t="s">
        <v>147</v>
      </c>
      <c r="C15" s="167">
        <v>16</v>
      </c>
      <c r="D15" s="173" t="str">
        <f>IFERROR(VLOOKUP(B15,Feuil1!$A$2:$C$992,3,FALSE),"")</f>
        <v>LES SQUALES</v>
      </c>
      <c r="E15" s="173" t="str">
        <f>IFERROR(VLOOKUP(B15,Feuil1!$A$2:$C$992,2,FALSE),"")</f>
        <v>163554B</v>
      </c>
      <c r="F15" s="167" t="s">
        <v>112</v>
      </c>
      <c r="G15" s="167" t="s">
        <v>112</v>
      </c>
      <c r="H15" s="167" t="s">
        <v>112</v>
      </c>
      <c r="I15" s="5">
        <v>15</v>
      </c>
      <c r="J15" s="23"/>
      <c r="L15" s="35"/>
    </row>
    <row r="16" spans="1:12" ht="17.25" thickBot="1">
      <c r="A16" s="167">
        <v>15</v>
      </c>
      <c r="B16" s="205" t="s">
        <v>402</v>
      </c>
      <c r="C16" s="167">
        <v>18</v>
      </c>
      <c r="D16" s="173" t="str">
        <f>IFERROR(VLOOKUP(B16,Feuil1!$A$2:$C$992,3,FALSE),"")</f>
        <v>EIGHT'S POOL GAME</v>
      </c>
      <c r="E16" s="173" t="str">
        <f>IFERROR(VLOOKUP(B16,Feuil1!$A$2:$C$992,2,FALSE),"")</f>
        <v>163952J</v>
      </c>
      <c r="F16" s="167" t="s">
        <v>112</v>
      </c>
      <c r="G16" s="167" t="s">
        <v>112</v>
      </c>
      <c r="H16" s="167" t="s">
        <v>112</v>
      </c>
      <c r="I16" s="5">
        <v>16</v>
      </c>
      <c r="J16" s="23"/>
      <c r="L16" s="35"/>
    </row>
    <row r="17" spans="1:12" ht="16.5">
      <c r="A17" s="167">
        <v>16</v>
      </c>
      <c r="B17" s="205" t="s">
        <v>408</v>
      </c>
      <c r="C17" s="167">
        <v>19</v>
      </c>
      <c r="D17" s="173" t="str">
        <f>IFERROR(VLOOKUP(B17,Feuil1!$A$2:$C$992,3,FALSE),"")</f>
        <v>EIGHT'S POOL GAME</v>
      </c>
      <c r="E17" s="173" t="str">
        <f>IFERROR(VLOOKUP(B17,Feuil1!$A$2:$C$992,2,FALSE),"")</f>
        <v>163954 L</v>
      </c>
      <c r="F17" s="167" t="s">
        <v>112</v>
      </c>
      <c r="G17" s="167" t="s">
        <v>112</v>
      </c>
      <c r="H17" s="167" t="s">
        <v>112</v>
      </c>
      <c r="I17" s="5">
        <v>17</v>
      </c>
      <c r="J17" s="23"/>
      <c r="L17" s="193" t="s">
        <v>71</v>
      </c>
    </row>
    <row r="18" spans="1:12" ht="16.5">
      <c r="A18" s="167">
        <v>17</v>
      </c>
      <c r="B18" s="205" t="s">
        <v>406</v>
      </c>
      <c r="C18" s="167">
        <v>21</v>
      </c>
      <c r="D18" s="173" t="str">
        <f>IFERROR(VLOOKUP(B18,Feuil1!$A$2:$C$992,3,FALSE),"")</f>
        <v>EIGHT'S POOL GAME</v>
      </c>
      <c r="E18" s="173" t="str">
        <f>IFERROR(VLOOKUP(B18,Feuil1!$A$2:$C$992,2,FALSE),"")</f>
        <v>163953K</v>
      </c>
      <c r="F18" s="167" t="s">
        <v>112</v>
      </c>
      <c r="G18" s="167" t="s">
        <v>112</v>
      </c>
      <c r="H18" s="167" t="s">
        <v>112</v>
      </c>
      <c r="I18" s="5">
        <v>18</v>
      </c>
      <c r="J18" s="23"/>
      <c r="L18" s="194"/>
    </row>
    <row r="19" spans="1:12" ht="17.25" thickBot="1">
      <c r="A19" s="167">
        <v>18</v>
      </c>
      <c r="B19" s="205" t="s">
        <v>404</v>
      </c>
      <c r="C19" s="167">
        <v>25</v>
      </c>
      <c r="D19" s="173" t="str">
        <f>IFERROR(VLOOKUP(B19,Feuil1!$A$2:$C$992,3,FALSE),"")</f>
        <v>EIGHT'S POOL GAME</v>
      </c>
      <c r="E19" s="173" t="str">
        <f>IFERROR(VLOOKUP(B19,Feuil1!$A$2:$C$992,2,FALSE),"")</f>
        <v>163951H</v>
      </c>
      <c r="F19" s="167" t="s">
        <v>112</v>
      </c>
      <c r="G19" s="167" t="s">
        <v>112</v>
      </c>
      <c r="H19" s="167" t="s">
        <v>112</v>
      </c>
      <c r="I19" s="5">
        <v>19</v>
      </c>
      <c r="J19" s="23"/>
      <c r="L19" s="195"/>
    </row>
    <row r="20" spans="1:12" ht="16.5">
      <c r="A20" s="167">
        <v>19</v>
      </c>
      <c r="B20" s="205" t="s">
        <v>2155</v>
      </c>
      <c r="C20" s="167">
        <v>27</v>
      </c>
      <c r="D20" s="173" t="s">
        <v>149</v>
      </c>
      <c r="E20" s="173" t="s">
        <v>2154</v>
      </c>
      <c r="F20" s="167" t="s">
        <v>112</v>
      </c>
      <c r="G20" s="167" t="s">
        <v>112</v>
      </c>
      <c r="H20" s="167" t="s">
        <v>112</v>
      </c>
      <c r="I20" s="5">
        <v>20</v>
      </c>
      <c r="J20" s="23"/>
      <c r="L20" s="35"/>
    </row>
    <row r="21" spans="1:12" ht="16.5">
      <c r="A21" s="167">
        <v>20</v>
      </c>
      <c r="B21" s="205" t="s">
        <v>2152</v>
      </c>
      <c r="C21" s="167">
        <v>28</v>
      </c>
      <c r="D21" s="173" t="s">
        <v>149</v>
      </c>
      <c r="E21" s="173" t="s">
        <v>2153</v>
      </c>
      <c r="F21" s="167" t="s">
        <v>112</v>
      </c>
      <c r="G21" s="167" t="s">
        <v>112</v>
      </c>
      <c r="H21" s="167" t="s">
        <v>112</v>
      </c>
      <c r="I21" s="5">
        <v>21</v>
      </c>
      <c r="J21" s="23"/>
      <c r="L21" s="35"/>
    </row>
    <row r="22" spans="1:12" ht="16.5">
      <c r="A22" s="167">
        <v>21</v>
      </c>
      <c r="B22" s="205" t="s">
        <v>647</v>
      </c>
      <c r="C22" s="167">
        <v>29</v>
      </c>
      <c r="D22" s="173" t="str">
        <f>IFERROR(VLOOKUP(B22,Feuil1!$A$2:$C$992,3,FALSE),"")</f>
        <v>LES SQUALES</v>
      </c>
      <c r="E22" s="173" t="str">
        <f>IFERROR(VLOOKUP(B22,Feuil1!$A$2:$C$992,2,FALSE),"")</f>
        <v>138974E</v>
      </c>
      <c r="F22" s="167" t="s">
        <v>112</v>
      </c>
      <c r="G22" s="167" t="s">
        <v>112</v>
      </c>
      <c r="H22" s="167" t="s">
        <v>112</v>
      </c>
      <c r="I22" s="5">
        <v>22</v>
      </c>
      <c r="J22" s="23"/>
      <c r="L22" s="35"/>
    </row>
    <row r="23" spans="1:12" ht="16.5">
      <c r="A23" s="167">
        <v>22</v>
      </c>
      <c r="B23" s="205" t="s">
        <v>2180</v>
      </c>
      <c r="C23" s="167" t="s">
        <v>2156</v>
      </c>
      <c r="D23" s="173" t="s">
        <v>149</v>
      </c>
      <c r="E23" s="173" t="s">
        <v>2181</v>
      </c>
      <c r="F23" s="167" t="s">
        <v>112</v>
      </c>
      <c r="G23" s="167" t="s">
        <v>112</v>
      </c>
      <c r="H23" s="167" t="s">
        <v>112</v>
      </c>
      <c r="I23" s="5">
        <v>23</v>
      </c>
      <c r="J23" s="23"/>
      <c r="L23" s="35"/>
    </row>
    <row r="24" spans="1:12" ht="16.5">
      <c r="A24" s="167">
        <v>23</v>
      </c>
      <c r="B24" s="174" t="s">
        <v>2182</v>
      </c>
      <c r="C24" s="167" t="s">
        <v>2156</v>
      </c>
      <c r="D24" s="173"/>
      <c r="E24" s="173"/>
      <c r="F24" s="167" t="s">
        <v>112</v>
      </c>
      <c r="G24" s="167" t="s">
        <v>112</v>
      </c>
      <c r="H24" s="167" t="s">
        <v>112</v>
      </c>
      <c r="I24" s="5">
        <v>24</v>
      </c>
      <c r="J24" s="23"/>
      <c r="L24" s="35"/>
    </row>
    <row r="25" spans="1:12" ht="17.25" thickBot="1">
      <c r="A25" s="167">
        <v>24</v>
      </c>
      <c r="B25" s="174" t="s">
        <v>2183</v>
      </c>
      <c r="C25" s="167" t="s">
        <v>2156</v>
      </c>
      <c r="D25" s="173"/>
      <c r="E25" s="173"/>
      <c r="F25" s="167" t="s">
        <v>112</v>
      </c>
      <c r="G25" s="167" t="s">
        <v>112</v>
      </c>
      <c r="H25" s="167" t="s">
        <v>112</v>
      </c>
      <c r="I25" s="4"/>
      <c r="J25" s="23"/>
      <c r="L25" s="35"/>
    </row>
    <row r="26" spans="1:12">
      <c r="I26" s="4"/>
      <c r="J26" s="23"/>
      <c r="L26" s="191">
        <v>3</v>
      </c>
    </row>
    <row r="27" spans="1:12" ht="15.75" thickBot="1">
      <c r="C27" s="6" t="str">
        <f>IF(B27="","",VLOOKUP(B27,#REF!,3,FALSE))</f>
        <v/>
      </c>
      <c r="I27" s="4"/>
      <c r="J27" s="23"/>
      <c r="L27" s="192"/>
    </row>
    <row r="28" spans="1:12">
      <c r="C28" s="6" t="str">
        <f>IF(B28="","",VLOOKUP(B28,#REF!,3,FALSE))</f>
        <v/>
      </c>
      <c r="I28" s="4"/>
      <c r="J28" s="23"/>
      <c r="L28" s="35"/>
    </row>
    <row r="29" spans="1:12">
      <c r="C29" s="6" t="str">
        <f>IF(B29="","",VLOOKUP(B29,#REF!,3,FALSE))</f>
        <v/>
      </c>
      <c r="I29" s="4"/>
      <c r="J29" s="23"/>
      <c r="L29" s="35"/>
    </row>
    <row r="30" spans="1:12">
      <c r="C30" s="6" t="str">
        <f>IF(B30="","",VLOOKUP(B30,#REF!,3,FALSE))</f>
        <v/>
      </c>
      <c r="I30" s="4"/>
      <c r="J30" s="23"/>
      <c r="L30" s="35"/>
    </row>
    <row r="31" spans="1:12">
      <c r="C31" s="6" t="str">
        <f>IF(B31="","",VLOOKUP(B31,#REF!,3,FALSE))</f>
        <v/>
      </c>
      <c r="I31" s="4"/>
      <c r="J31" s="23"/>
      <c r="L31" s="35"/>
    </row>
    <row r="32" spans="1:12">
      <c r="C32" s="6" t="str">
        <f>IF(B32="","",VLOOKUP(B32,#REF!,3,FALSE))</f>
        <v/>
      </c>
      <c r="I32" s="4"/>
      <c r="J32" s="23"/>
      <c r="L32" s="35"/>
    </row>
    <row r="33" spans="3:12">
      <c r="C33" s="6" t="str">
        <f>IF(B33="","",VLOOKUP(B33,#REF!,3,FALSE))</f>
        <v/>
      </c>
      <c r="I33" s="4"/>
      <c r="J33" s="24"/>
      <c r="L33" s="35"/>
    </row>
    <row r="34" spans="3:12">
      <c r="C34" s="6" t="str">
        <f>IF(B34="","",VLOOKUP(B34,#REF!,3,FALSE))</f>
        <v/>
      </c>
      <c r="J34" s="24"/>
    </row>
  </sheetData>
  <sortState ref="B2:E23">
    <sortCondition ref="C2:C23"/>
  </sortState>
  <mergeCells count="4">
    <mergeCell ref="L1:L2"/>
    <mergeCell ref="L9:L10"/>
    <mergeCell ref="L17:L19"/>
    <mergeCell ref="L26:L27"/>
  </mergeCells>
  <phoneticPr fontId="0" type="noConversion"/>
  <dataValidations count="2">
    <dataValidation type="list" showInputMessage="1" showErrorMessage="1" sqref="G2:G25">
      <formula1>Liste_Forfait</formula1>
    </dataValidation>
    <dataValidation type="list" allowBlank="1" showInputMessage="1" showErrorMessage="1" sqref="A2:A25">
      <formula1>$I$1:$I$24</formula1>
    </dataValidation>
  </dataValidations>
  <printOptions horizontalCentered="1"/>
  <pageMargins left="0.6692913385826772" right="0.27559055118110237" top="1.0629921259842521" bottom="0.9055118110236221" header="0.31496062992125984" footer="0.31496062992125984"/>
  <pageSetup paperSize="9" scale="91" orientation="landscape" horizontalDpi="4294967294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MS,Gras"&amp;24Liste des participants&amp;R&amp;"Comic Sans MS,Gras"&amp;12LIGUE FFB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AT24"/>
  <sheetViews>
    <sheetView showGridLines="0" topLeftCell="A3" zoomScale="75" workbookViewId="0">
      <selection activeCell="E16" sqref="E16"/>
    </sheetView>
  </sheetViews>
  <sheetFormatPr baseColWidth="10" defaultRowHeight="14.1" customHeight="1"/>
  <cols>
    <col min="1" max="1" width="7.42578125" style="64" customWidth="1"/>
    <col min="2" max="2" width="18.7109375" style="64" customWidth="1"/>
    <col min="3" max="3" width="5.28515625" style="64" bestFit="1" customWidth="1"/>
    <col min="4" max="4" width="3.42578125" style="64" bestFit="1" customWidth="1"/>
    <col min="5" max="5" width="3" style="125" customWidth="1"/>
    <col min="6" max="6" width="18.7109375" style="126" customWidth="1"/>
    <col min="7" max="7" width="4.7109375" style="126" customWidth="1"/>
    <col min="8" max="8" width="3.42578125" style="126" customWidth="1"/>
    <col min="9" max="9" width="3" style="125" customWidth="1"/>
    <col min="10" max="10" width="18.7109375" style="126" customWidth="1"/>
    <col min="11" max="11" width="4.7109375" style="126" customWidth="1"/>
    <col min="12" max="12" width="4.140625" style="127" customWidth="1"/>
    <col min="13" max="13" width="18.7109375" style="126" customWidth="1"/>
    <col min="14" max="14" width="4.7109375" style="126" customWidth="1"/>
    <col min="15" max="15" width="3" style="125" customWidth="1"/>
    <col min="16" max="16" width="3.42578125" style="126" customWidth="1"/>
    <col min="17" max="17" width="18.7109375" style="126" customWidth="1"/>
    <col min="18" max="18" width="4.7109375" style="126" customWidth="1"/>
    <col min="19" max="19" width="3" style="125" customWidth="1"/>
    <col min="20" max="20" width="3.42578125" style="64" customWidth="1"/>
    <col min="21" max="21" width="18.7109375" style="64" customWidth="1"/>
    <col min="22" max="22" width="5.42578125" style="64" bestFit="1" customWidth="1"/>
    <col min="23" max="23" width="7.42578125" style="64" customWidth="1"/>
    <col min="24" max="24" width="4.7109375" style="64" customWidth="1"/>
    <col min="25" max="25" width="2.28515625" style="64" hidden="1" customWidth="1"/>
    <col min="26" max="26" width="18.7109375" style="64" hidden="1" customWidth="1"/>
    <col min="27" max="27" width="3.42578125" style="64" hidden="1" customWidth="1"/>
    <col min="28" max="28" width="18.7109375" style="65" hidden="1" customWidth="1"/>
    <col min="29" max="29" width="3" style="64" hidden="1" customWidth="1"/>
    <col min="30" max="30" width="2.85546875" style="64" hidden="1" customWidth="1"/>
    <col min="31" max="31" width="3" style="64" hidden="1" customWidth="1"/>
    <col min="32" max="32" width="2.85546875" style="64" hidden="1" customWidth="1"/>
    <col min="33" max="33" width="3" style="64" hidden="1" customWidth="1"/>
    <col min="34" max="34" width="2.85546875" style="64" hidden="1" customWidth="1"/>
    <col min="35" max="35" width="3" style="64" hidden="1" customWidth="1"/>
    <col min="36" max="36" width="2.85546875" style="64" hidden="1" customWidth="1"/>
    <col min="37" max="37" width="3" style="64" hidden="1" customWidth="1"/>
    <col min="38" max="38" width="2.85546875" style="64" hidden="1" customWidth="1"/>
    <col min="39" max="39" width="3" style="64" hidden="1" customWidth="1"/>
    <col min="40" max="40" width="2.85546875" style="64" hidden="1" customWidth="1"/>
    <col min="41" max="41" width="4.7109375" style="64" hidden="1" customWidth="1"/>
    <col min="42" max="42" width="3.42578125" style="64" hidden="1" customWidth="1"/>
    <col min="43" max="43" width="3.42578125" style="64" bestFit="1" customWidth="1"/>
    <col min="44" max="44" width="18.7109375" style="64" customWidth="1"/>
    <col min="45" max="45" width="4.7109375" style="64" customWidth="1"/>
    <col min="46" max="46" width="3.42578125" style="64" bestFit="1" customWidth="1"/>
    <col min="47" max="16384" width="11.42578125" style="64"/>
  </cols>
  <sheetData>
    <row r="1" spans="1:46" ht="30" customHeight="1" thickTop="1" thickBot="1">
      <c r="A1" s="59"/>
      <c r="B1" s="60"/>
      <c r="C1" s="60"/>
      <c r="D1" s="60"/>
      <c r="E1" s="61"/>
      <c r="F1" s="62"/>
      <c r="G1" s="62"/>
      <c r="H1" s="62"/>
      <c r="I1" s="61"/>
      <c r="J1" s="199" t="str">
        <f>"("&amp;Accueil!D18&amp;" manches coté gagnants)"</f>
        <v>(3 manches coté gagnants)</v>
      </c>
      <c r="K1" s="199"/>
      <c r="L1" s="199"/>
      <c r="M1" s="199"/>
      <c r="N1" s="199"/>
      <c r="O1" s="199"/>
      <c r="P1" s="199"/>
      <c r="Q1" s="199"/>
      <c r="R1" s="199"/>
      <c r="S1" s="61"/>
      <c r="T1" s="60"/>
      <c r="U1" s="60"/>
      <c r="V1" s="60"/>
      <c r="W1" s="63"/>
    </row>
    <row r="2" spans="1:46" ht="30" customHeight="1">
      <c r="A2" s="66"/>
      <c r="E2" s="67"/>
      <c r="F2" s="68"/>
      <c r="G2" s="68"/>
      <c r="H2" s="68"/>
      <c r="I2" s="67"/>
      <c r="J2" s="69"/>
      <c r="K2" s="69"/>
      <c r="L2" s="69"/>
      <c r="M2" s="69"/>
      <c r="N2" s="69"/>
      <c r="O2" s="69"/>
      <c r="P2" s="69"/>
      <c r="Q2" s="69"/>
      <c r="R2" s="69"/>
      <c r="S2" s="67"/>
      <c r="T2" s="70"/>
      <c r="U2" s="70"/>
      <c r="V2" s="70"/>
      <c r="W2" s="71"/>
      <c r="AQ2" s="200" t="s">
        <v>37</v>
      </c>
      <c r="AR2" s="201"/>
      <c r="AS2" s="201"/>
      <c r="AT2" s="202"/>
    </row>
    <row r="3" spans="1:46" ht="30" customHeight="1" thickBot="1">
      <c r="A3" s="66"/>
      <c r="E3" s="67"/>
      <c r="F3" s="68"/>
      <c r="G3" s="68"/>
      <c r="H3" s="68"/>
      <c r="I3" s="67"/>
      <c r="J3" s="72"/>
      <c r="K3" s="68" t="s">
        <v>0</v>
      </c>
      <c r="L3" s="73">
        <v>1</v>
      </c>
      <c r="M3" s="51" t="str">
        <f>IF(IF(ISNA(VLOOKUP(L3,Inscrits!$A$2:$C$25,2,FALSE)),"",VLOOKUP(L3,Inscrits!$A$2:$C$25,2,FALSE))=0,"",IF(ISNA(VLOOKUP(L3,Inscrits!$A$2:$C$25,2,FALSE)),"",VLOOKUP(L3,Inscrits!$A$2:$C$25,2,FALSE)))</f>
        <v>CROS DAVID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(1)</v>
      </c>
      <c r="O3" s="163"/>
      <c r="P3" s="75"/>
      <c r="Q3" s="76" t="s">
        <v>1</v>
      </c>
      <c r="R3" s="68"/>
      <c r="S3" s="67"/>
      <c r="T3" s="70"/>
      <c r="U3" s="70"/>
      <c r="V3" s="70"/>
      <c r="W3" s="71"/>
      <c r="AC3" s="77" t="s">
        <v>2</v>
      </c>
      <c r="AD3" s="77" t="s">
        <v>3</v>
      </c>
      <c r="AE3" s="77" t="s">
        <v>2</v>
      </c>
      <c r="AF3" s="77" t="s">
        <v>3</v>
      </c>
      <c r="AG3" s="77" t="s">
        <v>2</v>
      </c>
      <c r="AH3" s="77" t="s">
        <v>3</v>
      </c>
      <c r="AI3" s="77" t="s">
        <v>2</v>
      </c>
      <c r="AJ3" s="77" t="s">
        <v>3</v>
      </c>
      <c r="AK3" s="77" t="s">
        <v>2</v>
      </c>
      <c r="AL3" s="77" t="s">
        <v>3</v>
      </c>
      <c r="AM3" s="77" t="s">
        <v>2</v>
      </c>
      <c r="AN3" s="77" t="s">
        <v>3</v>
      </c>
      <c r="AO3" s="77" t="s">
        <v>4</v>
      </c>
      <c r="AQ3" s="78"/>
      <c r="AR3" s="79" t="s">
        <v>5</v>
      </c>
      <c r="AS3" s="80" t="s">
        <v>4</v>
      </c>
      <c r="AT3" s="81"/>
    </row>
    <row r="4" spans="1:46" ht="30" customHeight="1" thickTop="1">
      <c r="A4" s="66"/>
      <c r="E4" s="67"/>
      <c r="F4" s="68"/>
      <c r="G4" s="68"/>
      <c r="H4" s="82"/>
      <c r="I4" s="164"/>
      <c r="J4" s="161"/>
      <c r="K4" s="162"/>
      <c r="L4" s="73"/>
      <c r="M4" s="84" t="s">
        <v>97</v>
      </c>
      <c r="N4" s="85"/>
      <c r="O4" s="86"/>
      <c r="P4" s="87"/>
      <c r="Q4" s="51" t="str">
        <f>M3</f>
        <v>CROS DAVID</v>
      </c>
      <c r="R4" s="52" t="str">
        <f>N3</f>
        <v>(1)</v>
      </c>
      <c r="S4" s="88"/>
      <c r="T4" s="89"/>
      <c r="U4" s="70"/>
      <c r="V4" s="70"/>
      <c r="W4" s="71"/>
      <c r="Y4" s="64">
        <v>1</v>
      </c>
      <c r="Z4" s="90" t="str">
        <f>IF(U6="","",IF(U6=Q4,Q4,Q8))</f>
        <v/>
      </c>
      <c r="AB4" s="91" t="str">
        <f>M3</f>
        <v>CROS DAVID</v>
      </c>
      <c r="AC4" s="92">
        <f>IF(AB4=M3,IF(O5="F","",O3),0)</f>
        <v>0</v>
      </c>
      <c r="AD4" s="92">
        <f>IF(AB4=M3,IF(O3="F","",O5),0)</f>
        <v>0</v>
      </c>
      <c r="AE4" s="93">
        <f>IF(AB4=Q4,IF(S8="F","",S4),0)</f>
        <v>0</v>
      </c>
      <c r="AF4" s="93">
        <f>IF(AB4=Q4,IF(S4="F","",S8),0)</f>
        <v>0</v>
      </c>
      <c r="AG4" s="92">
        <f>IF(AB4=J4,IF(I8="F","",I4),0)</f>
        <v>0</v>
      </c>
      <c r="AH4" s="92">
        <f>IF(AB4=J4,IF(I4="F","",I8),0)</f>
        <v>0</v>
      </c>
      <c r="AI4" s="93">
        <f>IF(AB4=F6,IF(E10="F","",E6),0)</f>
        <v>0</v>
      </c>
      <c r="AJ4" s="93">
        <f>IF(AB4=F6,IF(E6="F","",E10),0)</f>
        <v>0</v>
      </c>
      <c r="AK4" s="92">
        <f>IF(AB4=F20,IF(E16="F","",E20),0)</f>
        <v>0</v>
      </c>
      <c r="AL4" s="92">
        <f>IF(AB4=F20,IF(E20="F","",E16),0)</f>
        <v>0</v>
      </c>
      <c r="AM4" s="94">
        <f t="shared" ref="AM4:AN7" si="0">SUM(AC4,AE4,AG4,AI4,AK4)</f>
        <v>0</v>
      </c>
      <c r="AN4" s="94">
        <f t="shared" si="0"/>
        <v>0</v>
      </c>
      <c r="AO4" s="90">
        <f>AM4-AN4</f>
        <v>0</v>
      </c>
      <c r="AQ4" s="78"/>
      <c r="AR4" s="95" t="str">
        <f>Z4</f>
        <v/>
      </c>
      <c r="AS4" s="96" t="str">
        <f>IF(AR4="","",(VLOOKUP(AR4,AB4:AO17,14,FALSE)))</f>
        <v/>
      </c>
      <c r="AT4" s="81"/>
    </row>
    <row r="5" spans="1:46" ht="30" customHeight="1">
      <c r="A5" s="66"/>
      <c r="B5" s="70"/>
      <c r="C5" s="70"/>
      <c r="D5" s="70"/>
      <c r="E5" s="67"/>
      <c r="F5" s="72"/>
      <c r="G5" s="68" t="s">
        <v>31</v>
      </c>
      <c r="H5" s="68"/>
      <c r="I5" s="97"/>
      <c r="J5" s="68"/>
      <c r="K5" s="68"/>
      <c r="L5" s="73"/>
      <c r="M5" s="161"/>
      <c r="N5" s="162"/>
      <c r="O5" s="163"/>
      <c r="P5" s="75"/>
      <c r="Q5" s="68"/>
      <c r="R5" s="68"/>
      <c r="S5" s="67"/>
      <c r="T5" s="98"/>
      <c r="U5" s="99" t="s">
        <v>8</v>
      </c>
      <c r="V5" s="70"/>
      <c r="W5" s="71"/>
      <c r="Y5" s="64">
        <v>3</v>
      </c>
      <c r="Z5" s="90" t="str">
        <f>IF(B8="","",IF(B8=F6,F6,F10))</f>
        <v/>
      </c>
      <c r="AB5" s="91">
        <f>M5</f>
        <v>0</v>
      </c>
      <c r="AC5" s="92">
        <f>IF(AB5=M5,IF(O3="F","",O5),0)</f>
        <v>0</v>
      </c>
      <c r="AD5" s="92">
        <f>IF(AB5=M5,IF(O5="F","",O3),0)</f>
        <v>0</v>
      </c>
      <c r="AE5" s="93">
        <f>IF(AB5=Q4,IF(S8="F","",S4),0)</f>
        <v>0</v>
      </c>
      <c r="AF5" s="93">
        <f>IF(AB5=Q4,IF(S4="F","",S8),0)</f>
        <v>0</v>
      </c>
      <c r="AG5" s="92">
        <f>IF(AB5=J4,IF(I8="F","",I4),0)</f>
        <v>0</v>
      </c>
      <c r="AH5" s="92">
        <f>IF(AB5=J4,IF(I4="F","",I8),0)</f>
        <v>0</v>
      </c>
      <c r="AI5" s="93">
        <f>IF(AB5=F6,IF(E10="F","",E6),0)</f>
        <v>0</v>
      </c>
      <c r="AJ5" s="93">
        <f>IF(AB5=F6,IF(E6="F","",E10),0)</f>
        <v>0</v>
      </c>
      <c r="AK5" s="92">
        <f>IF(AB5=F20,IF(E16="F","",E20),0)</f>
        <v>0</v>
      </c>
      <c r="AL5" s="92">
        <f>IF(AB5=F20,IF(E20="F","",E16),0)</f>
        <v>0</v>
      </c>
      <c r="AM5" s="94">
        <f t="shared" si="0"/>
        <v>0</v>
      </c>
      <c r="AN5" s="94">
        <f t="shared" si="0"/>
        <v>0</v>
      </c>
      <c r="AO5" s="90">
        <f>AM5-AN5</f>
        <v>0</v>
      </c>
      <c r="AQ5" s="78"/>
      <c r="AR5" s="100" t="str">
        <f>Z14</f>
        <v/>
      </c>
      <c r="AS5" s="101" t="str">
        <f>IF(AR5="","",(VLOOKUP(AR5,AB4:AO17,14,FALSE)))</f>
        <v/>
      </c>
      <c r="AT5" s="81"/>
    </row>
    <row r="6" spans="1:46" ht="30" customHeight="1">
      <c r="A6" s="66"/>
      <c r="B6" s="70"/>
      <c r="C6" s="70"/>
      <c r="D6" s="102"/>
      <c r="E6" s="83"/>
      <c r="F6" s="51" t="str">
        <f>J8</f>
        <v/>
      </c>
      <c r="G6" s="52" t="str">
        <f>K8</f>
        <v/>
      </c>
      <c r="H6" s="68"/>
      <c r="I6" s="97"/>
      <c r="J6" s="84" t="s">
        <v>103</v>
      </c>
      <c r="K6" s="85"/>
      <c r="L6" s="73"/>
      <c r="M6" s="68"/>
      <c r="N6" s="68"/>
      <c r="O6" s="67"/>
      <c r="P6" s="68"/>
      <c r="Q6" s="84" t="s">
        <v>101</v>
      </c>
      <c r="R6" s="85"/>
      <c r="S6" s="67"/>
      <c r="T6" s="103"/>
      <c r="U6" s="51" t="str">
        <f>IF(OR(S4="F",S4="A"),Q8,IF(OR(S8="F",S8="A"),Q4,IF(S4=S8,"",(IF(S4&gt;S8,Q4,Q8)))))</f>
        <v/>
      </c>
      <c r="V6" s="52" t="str">
        <f>IF(OR(S4="F",S4="A"),R8,IF(OR(S8="F",S8="A"),R4,IF(S4=S8,"",(IF(S4&gt;S8,R4,R8)))))</f>
        <v/>
      </c>
      <c r="W6" s="104" t="s">
        <v>53</v>
      </c>
      <c r="Y6" s="64">
        <v>5</v>
      </c>
      <c r="Z6" s="90" t="str">
        <f>IF(B8="","",IF(B8=F6,F10,F6))</f>
        <v/>
      </c>
      <c r="AB6" s="91" t="str">
        <f>M7</f>
        <v>DREUMONT PHILIPPE</v>
      </c>
      <c r="AC6" s="92">
        <f>IF(AB6=M7,IF(O9="F","",O7),0)</f>
        <v>0</v>
      </c>
      <c r="AD6" s="92">
        <f>IF(AB6=M7,IF(O7="F","",O9),0)</f>
        <v>0</v>
      </c>
      <c r="AE6" s="93">
        <f>IF(AB6=Q8,IF(S4="F","",S8),0)</f>
        <v>0</v>
      </c>
      <c r="AF6" s="93">
        <f>IF(AB6=Q8,IF(S8="F","",S4),0)</f>
        <v>0</v>
      </c>
      <c r="AG6" s="92">
        <f>IF(AB6=J8,IF(I4="F","",I8),0)</f>
        <v>0</v>
      </c>
      <c r="AH6" s="92">
        <f>IF(AB6=J8,IF(I8="F","",I4),0)</f>
        <v>0</v>
      </c>
      <c r="AI6" s="93">
        <f>IF(AB6=F6,IF(E10="F","",E6),0)</f>
        <v>0</v>
      </c>
      <c r="AJ6" s="93">
        <f>IF(AB6=F6,IF(E6="F","",E10),0)</f>
        <v>0</v>
      </c>
      <c r="AK6" s="92">
        <f>IF(AB6=F20,IF(E16="F","",E20),0)</f>
        <v>0</v>
      </c>
      <c r="AL6" s="92">
        <f>IF(AB6=F20,IF(E20="F","",E16),0)</f>
        <v>0</v>
      </c>
      <c r="AM6" s="94">
        <f t="shared" si="0"/>
        <v>0</v>
      </c>
      <c r="AN6" s="94">
        <f t="shared" si="0"/>
        <v>0</v>
      </c>
      <c r="AO6" s="90">
        <f>AM6-AN6</f>
        <v>0</v>
      </c>
      <c r="AQ6" s="78"/>
      <c r="AR6" s="100" t="str">
        <f>Z5</f>
        <v/>
      </c>
      <c r="AS6" s="101" t="str">
        <f>IF(AR6="","",(VLOOKUP(AR6,AB4:AO17,14,FALSE)))</f>
        <v/>
      </c>
      <c r="AT6" s="81"/>
    </row>
    <row r="7" spans="1:46" ht="30" customHeight="1">
      <c r="A7" s="66"/>
      <c r="B7" s="105"/>
      <c r="C7" s="70" t="s">
        <v>35</v>
      </c>
      <c r="D7" s="70"/>
      <c r="E7" s="97"/>
      <c r="F7" s="68"/>
      <c r="G7" s="68"/>
      <c r="H7" s="68"/>
      <c r="I7" s="97"/>
      <c r="J7" s="68"/>
      <c r="K7" s="68"/>
      <c r="L7" s="73">
        <v>17</v>
      </c>
      <c r="M7" s="51" t="str">
        <f>IF(IF(ISNA(VLOOKUP(L7,Inscrits!$A$2:$C$25,2,FALSE)),"",VLOOKUP(L7,Inscrits!$A$2:$C$25,2,FALSE))=0,"",IF(ISNA(VLOOKUP(L7,Inscrits!$A$2:$C$25,2,FALSE)),"",VLOOKUP(L7,Inscrits!$A$2:$C$25,2,FALSE)))</f>
        <v>DREUMONT PHILIPPE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(21)</v>
      </c>
      <c r="O7" s="74"/>
      <c r="P7" s="75"/>
      <c r="Q7" s="68"/>
      <c r="R7" s="68"/>
      <c r="S7" s="67"/>
      <c r="T7" s="98"/>
      <c r="U7" s="70"/>
      <c r="V7" s="70"/>
      <c r="W7" s="71"/>
      <c r="Y7" s="64">
        <v>7</v>
      </c>
      <c r="Z7" s="90" t="str">
        <f>IF(F6="","",IF(F6=J4,J8,J4))</f>
        <v/>
      </c>
      <c r="AB7" s="91" t="str">
        <f>M9</f>
        <v>JUILLET ALEXI</v>
      </c>
      <c r="AC7" s="92">
        <f>IF(AB7=M9,IF(O7="F","",O9),0)</f>
        <v>0</v>
      </c>
      <c r="AD7" s="92">
        <f>IF(AB7=M9,IF(O9="F","",O7),0)</f>
        <v>0</v>
      </c>
      <c r="AE7" s="93">
        <f>IF(AB7=Q8,IF(S4="F","",S8),0)</f>
        <v>0</v>
      </c>
      <c r="AF7" s="93">
        <f>IF(AB7=Q8,IF(S8="F","",S4),0)</f>
        <v>0</v>
      </c>
      <c r="AG7" s="92">
        <f>IF(AB7=J8,IF(I4="F","",I8),0)</f>
        <v>0</v>
      </c>
      <c r="AH7" s="92">
        <f>IF(AB7=J8,IF(I8="F","",I4),0)</f>
        <v>0</v>
      </c>
      <c r="AI7" s="93">
        <f>IF(AB7=F6,IF(E10="F","",E6),0)</f>
        <v>0</v>
      </c>
      <c r="AJ7" s="93">
        <f>IF(AB7=F6,IF(E6="F","",E10),0)</f>
        <v>0</v>
      </c>
      <c r="AK7" s="92">
        <f>IF(AB7=F20,IF(E16="F","",E20),0)</f>
        <v>0</v>
      </c>
      <c r="AL7" s="92">
        <f>IF(AB7=F20,IF(E20="F","",E16),0)</f>
        <v>0</v>
      </c>
      <c r="AM7" s="94">
        <f t="shared" si="0"/>
        <v>0</v>
      </c>
      <c r="AN7" s="94">
        <f t="shared" si="0"/>
        <v>0</v>
      </c>
      <c r="AO7" s="90">
        <f>AM7-AN7</f>
        <v>0</v>
      </c>
      <c r="AQ7" s="78"/>
      <c r="AR7" s="100" t="str">
        <f>Z15</f>
        <v/>
      </c>
      <c r="AS7" s="101" t="str">
        <f>IF(AR7="","",(VLOOKUP(AR7,AB4:AO17,14,FALSE)))</f>
        <v/>
      </c>
      <c r="AT7" s="81"/>
    </row>
    <row r="8" spans="1:46" ht="30" customHeight="1" thickBot="1">
      <c r="A8" s="106" t="s">
        <v>51</v>
      </c>
      <c r="B8" s="51" t="str">
        <f>IF(OR(E6="F",E6="A"),F10,IF(OR(E10="F",E10="A"),F6,IF(E6=E10,"",(IF(E6&gt;E10,F6,F10)))))</f>
        <v/>
      </c>
      <c r="C8" s="107" t="str">
        <f>IF(OR(E6="F",E6="A"),G10,IF(OR(E10="F",E10="A"),G6,IF(E6=E10,"",(IF(E6&gt;E10,G6,G10)))))</f>
        <v/>
      </c>
      <c r="D8" s="70"/>
      <c r="E8" s="97"/>
      <c r="F8" s="84" t="s">
        <v>105</v>
      </c>
      <c r="G8" s="85"/>
      <c r="H8" s="82"/>
      <c r="I8" s="164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3"/>
      <c r="M8" s="84" t="s">
        <v>98</v>
      </c>
      <c r="N8" s="85"/>
      <c r="O8" s="86"/>
      <c r="P8" s="108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8"/>
      <c r="T8" s="89"/>
      <c r="U8" s="70"/>
      <c r="V8" s="70"/>
      <c r="W8" s="71"/>
      <c r="AQ8" s="109"/>
      <c r="AR8" s="110"/>
      <c r="AS8" s="110"/>
      <c r="AT8" s="111"/>
    </row>
    <row r="9" spans="1:46" ht="30" customHeight="1">
      <c r="A9" s="66"/>
      <c r="B9" s="70"/>
      <c r="C9" s="70"/>
      <c r="D9" s="70"/>
      <c r="E9" s="97"/>
      <c r="F9" s="68"/>
      <c r="G9" s="68"/>
      <c r="H9" s="68"/>
      <c r="I9" s="67"/>
      <c r="J9" s="72"/>
      <c r="K9" s="68" t="s">
        <v>9</v>
      </c>
      <c r="L9" s="73">
        <v>16</v>
      </c>
      <c r="M9" s="51" t="str">
        <f>IF(IF(ISNA(VLOOKUP(L9,Inscrits!$A$2:$C$25,2,FALSE)),"",VLOOKUP(L9,Inscrits!$A$2:$C$25,2,FALSE))=0,"",IF(ISNA(VLOOKUP(L9,Inscrits!$A$2:$C$25,2,FALSE)),"",VLOOKUP(L9,Inscrits!$A$2:$C$25,2,FALSE)))</f>
        <v>JUILLET ALEXI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(19)</v>
      </c>
      <c r="O9" s="74"/>
      <c r="P9" s="75"/>
      <c r="Q9" s="76" t="s">
        <v>10</v>
      </c>
      <c r="R9" s="68"/>
      <c r="S9" s="67"/>
      <c r="T9" s="70"/>
      <c r="U9" s="70"/>
      <c r="V9" s="70"/>
      <c r="W9" s="71"/>
    </row>
    <row r="10" spans="1:46" ht="30" customHeight="1">
      <c r="A10" s="66"/>
      <c r="B10" s="70"/>
      <c r="C10" s="70"/>
      <c r="D10" s="102"/>
      <c r="E10" s="83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8"/>
      <c r="I10" s="67"/>
      <c r="J10" s="68"/>
      <c r="K10" s="68"/>
      <c r="L10" s="73"/>
      <c r="M10" s="68"/>
      <c r="N10" s="68"/>
      <c r="O10" s="67"/>
      <c r="P10" s="68"/>
      <c r="Q10" s="68"/>
      <c r="R10" s="68"/>
      <c r="S10" s="67"/>
      <c r="T10" s="70"/>
      <c r="W10" s="71"/>
    </row>
    <row r="11" spans="1:46" ht="30" customHeight="1" thickBot="1">
      <c r="A11" s="66"/>
      <c r="B11" s="70"/>
      <c r="C11" s="70"/>
      <c r="D11" s="70"/>
      <c r="E11" s="67"/>
      <c r="F11" s="72"/>
      <c r="G11" s="68" t="s">
        <v>33</v>
      </c>
      <c r="H11" s="68"/>
      <c r="I11" s="67"/>
      <c r="J11" s="68"/>
      <c r="K11" s="68"/>
      <c r="L11" s="73"/>
      <c r="M11" s="68"/>
      <c r="N11" s="68"/>
      <c r="O11" s="67"/>
      <c r="P11" s="68"/>
      <c r="Q11" s="68"/>
      <c r="R11" s="68"/>
      <c r="S11" s="67"/>
      <c r="T11" s="70"/>
      <c r="U11" s="197" t="s">
        <v>37</v>
      </c>
      <c r="V11" s="198"/>
      <c r="W11" s="71"/>
    </row>
    <row r="12" spans="1:46" ht="30" customHeight="1">
      <c r="A12" s="66"/>
      <c r="E12" s="67"/>
      <c r="F12" s="68"/>
      <c r="G12" s="68"/>
      <c r="H12" s="68"/>
      <c r="I12" s="67"/>
      <c r="J12" s="68"/>
      <c r="K12" s="68"/>
      <c r="L12" s="73"/>
      <c r="M12" s="68"/>
      <c r="N12" s="68"/>
      <c r="O12" s="67"/>
      <c r="P12" s="68"/>
      <c r="Q12" s="68"/>
      <c r="R12" s="68"/>
      <c r="S12" s="67"/>
      <c r="T12" s="70"/>
      <c r="U12" s="70"/>
      <c r="V12" s="70"/>
      <c r="W12" s="71"/>
      <c r="AQ12" s="200" t="s">
        <v>38</v>
      </c>
      <c r="AR12" s="201"/>
      <c r="AS12" s="201"/>
      <c r="AT12" s="202"/>
    </row>
    <row r="13" spans="1:46" ht="30" customHeight="1" thickBot="1">
      <c r="A13" s="66"/>
      <c r="B13" s="197" t="s">
        <v>37</v>
      </c>
      <c r="C13" s="198"/>
      <c r="E13" s="67"/>
      <c r="F13" s="68"/>
      <c r="G13" s="68"/>
      <c r="H13" s="68"/>
      <c r="I13" s="67"/>
      <c r="J13" s="72"/>
      <c r="K13" s="72" t="s">
        <v>11</v>
      </c>
      <c r="L13" s="73">
        <v>9</v>
      </c>
      <c r="M13" s="51" t="str">
        <f>IF(IF(ISNA(VLOOKUP(L13,Inscrits!$A$2:$C$25,2,FALSE)),"",VLOOKUP(L13,Inscrits!$A$2:$C$25,2,FALSE))=0,"",IF(ISNA(VLOOKUP(L13,Inscrits!$A$2:$C$25,2,FALSE)),"",VLOOKUP(L13,Inscrits!$A$2:$C$25,2,FALSE)))</f>
        <v>DUMONT ALEXIS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(9)</v>
      </c>
      <c r="O13" s="74"/>
      <c r="P13" s="75"/>
      <c r="Q13" s="76" t="s">
        <v>7</v>
      </c>
      <c r="R13" s="68"/>
      <c r="S13" s="67"/>
      <c r="T13" s="70"/>
      <c r="U13" s="70"/>
      <c r="V13" s="70"/>
      <c r="W13" s="71"/>
      <c r="AC13" s="77" t="s">
        <v>2</v>
      </c>
      <c r="AD13" s="77" t="s">
        <v>3</v>
      </c>
      <c r="AE13" s="77" t="s">
        <v>2</v>
      </c>
      <c r="AF13" s="77" t="s">
        <v>3</v>
      </c>
      <c r="AG13" s="77" t="s">
        <v>2</v>
      </c>
      <c r="AH13" s="77" t="s">
        <v>3</v>
      </c>
      <c r="AI13" s="77" t="s">
        <v>2</v>
      </c>
      <c r="AJ13" s="77" t="s">
        <v>3</v>
      </c>
      <c r="AK13" s="77" t="s">
        <v>2</v>
      </c>
      <c r="AL13" s="77" t="s">
        <v>3</v>
      </c>
      <c r="AM13" s="77" t="s">
        <v>2</v>
      </c>
      <c r="AN13" s="77" t="s">
        <v>3</v>
      </c>
      <c r="AO13" s="77" t="s">
        <v>4</v>
      </c>
      <c r="AQ13" s="112"/>
      <c r="AR13" s="113" t="s">
        <v>5</v>
      </c>
      <c r="AS13" s="114" t="s">
        <v>4</v>
      </c>
      <c r="AT13" s="115"/>
    </row>
    <row r="14" spans="1:46" ht="30" customHeight="1" thickTop="1">
      <c r="A14" s="66"/>
      <c r="E14" s="67"/>
      <c r="F14" s="68"/>
      <c r="G14" s="68"/>
      <c r="H14" s="82"/>
      <c r="I14" s="164"/>
      <c r="J14" s="51" t="str">
        <f>IF(OR(AND(O13="F",O15="F"),AND(O13="A",O15="A")),M15,IF(OR(O13="F",O13="A"),M13,IF(OR(O15="F",O15="A"),M15,IF(O13=O15,"",(IF(O13&lt;O15,M13,M15))))))</f>
        <v>Blanc 2</v>
      </c>
      <c r="K14" s="52" t="str">
        <f>IF(OR(AND(O13="F",O15="F"),AND(O13="A",O15="A")),N15,IF(OR(O13="F",O13="A"),N13,IF(OR(O15="F",O15="A"),N15,IF(O13=O15,"",(IF(O13&lt;O15,N13,N15))))))</f>
        <v>(NC)</v>
      </c>
      <c r="L14" s="73"/>
      <c r="M14" s="84" t="s">
        <v>99</v>
      </c>
      <c r="N14" s="85"/>
      <c r="O14" s="86"/>
      <c r="P14" s="87"/>
      <c r="Q14" s="51" t="str">
        <f>IF(OR(AND(O13="F",O15="F"),AND(O13="A",O15="A")),M13,IF(OR(O13="F",O13="A"),M15,IF(OR(O15="F",O15="A"),M13,IF(O13=O15,"",(IF(O13&gt;O15,M13,M15))))))</f>
        <v>DUMONT ALEXIS</v>
      </c>
      <c r="R14" s="52" t="str">
        <f>IF(OR(AND(O13="F",O15="F"),AND(O13="A",O15="A")),N13,IF(OR(O13="F",O13="A"),N15,IF(OR(O15="F",O15="A"),N13,IF(O13=O15,"",(IF(O13&gt;O15,N13,N15))))))</f>
        <v>(9)</v>
      </c>
      <c r="S14" s="88"/>
      <c r="T14" s="89"/>
      <c r="U14" s="70"/>
      <c r="V14" s="70"/>
      <c r="W14" s="71"/>
      <c r="Y14" s="64">
        <v>2</v>
      </c>
      <c r="Z14" s="90" t="str">
        <f>IF(U16="","",IF(U16=Q14,Q14,Q18))</f>
        <v/>
      </c>
      <c r="AB14" s="91" t="str">
        <f>M13</f>
        <v>DUMONT ALEXIS</v>
      </c>
      <c r="AC14" s="92" t="str">
        <f>IF(AB14=M13,IF(O15="F","",O13),0)</f>
        <v/>
      </c>
      <c r="AD14" s="92" t="str">
        <f>IF(AB14=M13,IF(O13="F","",O15),0)</f>
        <v>F</v>
      </c>
      <c r="AE14" s="93">
        <f>IF(AB14=Q14,IF(S18="F","",S14),0)</f>
        <v>0</v>
      </c>
      <c r="AF14" s="93">
        <f>IF(AB14=Q14,IF(S14="F","",S18),0)</f>
        <v>0</v>
      </c>
      <c r="AG14" s="92">
        <f>IF(AB14=J14,IF(I18="F","",I14),0)</f>
        <v>0</v>
      </c>
      <c r="AH14" s="92">
        <f>IF(AB14=J14,IF(I14="F","",I18),0)</f>
        <v>0</v>
      </c>
      <c r="AI14" s="93">
        <f>IF(AB14=F16,IF(E20="F","",E16),0)</f>
        <v>0</v>
      </c>
      <c r="AJ14" s="93">
        <f>IF(AB14=F16,IF(E16="F","",E20),0)</f>
        <v>0</v>
      </c>
      <c r="AK14" s="92">
        <f>IF(AB14=F10,IF(E6="F","",E10),0)</f>
        <v>0</v>
      </c>
      <c r="AL14" s="92">
        <f>IF(AB14=F10,IF(E10="F","",E6),0)</f>
        <v>0</v>
      </c>
      <c r="AM14" s="94">
        <f t="shared" ref="AM14:AN17" si="1">SUM(AC14,AE14,AG14,AI14,AK14)</f>
        <v>0</v>
      </c>
      <c r="AN14" s="94">
        <f t="shared" si="1"/>
        <v>0</v>
      </c>
      <c r="AO14" s="90">
        <f>AM14-AN14</f>
        <v>0</v>
      </c>
      <c r="AQ14" s="112"/>
      <c r="AR14" s="95" t="str">
        <f>Z6</f>
        <v/>
      </c>
      <c r="AS14" s="96" t="str">
        <f>IF(AR14="","",(VLOOKUP(AR14,AB4:AO17,14,FALSE)))</f>
        <v/>
      </c>
      <c r="AT14" s="115"/>
    </row>
    <row r="15" spans="1:46" ht="30" customHeight="1">
      <c r="A15" s="66"/>
      <c r="B15" s="70"/>
      <c r="C15" s="70"/>
      <c r="D15" s="70"/>
      <c r="E15" s="67"/>
      <c r="F15" s="72"/>
      <c r="G15" s="68" t="s">
        <v>32</v>
      </c>
      <c r="H15" s="68"/>
      <c r="I15" s="97"/>
      <c r="J15" s="68"/>
      <c r="K15" s="68"/>
      <c r="L15" s="73">
        <v>24</v>
      </c>
      <c r="M15" s="51" t="str">
        <f>IF(IF(ISNA(VLOOKUP(L15,Inscrits!$A$2:$C$25,2,FALSE)),"",VLOOKUP(L15,Inscrits!$A$2:$C$25,2,FALSE))=0,"",IF(ISNA(VLOOKUP(L15,Inscrits!$A$2:$C$25,2,FALSE)),"",VLOOKUP(L15,Inscrits!$A$2:$C$25,2,FALSE)))</f>
        <v>Blanc 2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4" t="s">
        <v>46</v>
      </c>
      <c r="P15" s="75"/>
      <c r="Q15" s="68"/>
      <c r="R15" s="68"/>
      <c r="S15" s="67"/>
      <c r="T15" s="98"/>
      <c r="U15" s="99" t="s">
        <v>30</v>
      </c>
      <c r="V15" s="70"/>
      <c r="W15" s="71"/>
      <c r="Y15" s="64">
        <v>4</v>
      </c>
      <c r="Z15" s="90" t="str">
        <f>IF(B18="","",IF(B18=F16,F16,F20))</f>
        <v/>
      </c>
      <c r="AB15" s="91" t="str">
        <f>M15</f>
        <v>Blanc 2</v>
      </c>
      <c r="AC15" s="92" t="str">
        <f>IF(AB15=M15,IF(O13="F","",O15),0)</f>
        <v>F</v>
      </c>
      <c r="AD15" s="92" t="str">
        <f>IF(AB15=M15,IF(O15="F","",O13),0)</f>
        <v/>
      </c>
      <c r="AE15" s="93">
        <f>IF(AB15=Q14,IF(S18="F","",S14),0)</f>
        <v>0</v>
      </c>
      <c r="AF15" s="93">
        <f>IF(AB15=Q14,IF(S14="F","",S18),0)</f>
        <v>0</v>
      </c>
      <c r="AG15" s="92">
        <f>IF(AB15=J14,IF(I18="F","",I14),0)</f>
        <v>0</v>
      </c>
      <c r="AH15" s="92">
        <f>IF(AB15=J14,IF(I14="F","",I18),0)</f>
        <v>0</v>
      </c>
      <c r="AI15" s="93" t="str">
        <f>IF(AB15=F16,IF(E20="F","",E16),0)</f>
        <v>F</v>
      </c>
      <c r="AJ15" s="93" t="str">
        <f>IF(AB15=F16,IF(E16="F","",E20),0)</f>
        <v/>
      </c>
      <c r="AK15" s="92">
        <f>IF(AB15=F10,IF(E6="F","",E10),0)</f>
        <v>0</v>
      </c>
      <c r="AL15" s="92">
        <f>IF(AB15=F10,IF(E10="F","",E6),0)</f>
        <v>0</v>
      </c>
      <c r="AM15" s="94">
        <f t="shared" si="1"/>
        <v>0</v>
      </c>
      <c r="AN15" s="94">
        <f t="shared" si="1"/>
        <v>0</v>
      </c>
      <c r="AO15" s="90">
        <f>AM15-AN15</f>
        <v>0</v>
      </c>
      <c r="AQ15" s="112"/>
      <c r="AR15" s="100" t="str">
        <f>Z16</f>
        <v/>
      </c>
      <c r="AS15" s="101" t="str">
        <f>IF(AR15="","",(VLOOKUP(AR15,AB4:AO17,14,FALSE)))</f>
        <v/>
      </c>
      <c r="AT15" s="115"/>
    </row>
    <row r="16" spans="1:46" ht="30" customHeight="1">
      <c r="A16" s="66"/>
      <c r="B16" s="70"/>
      <c r="C16" s="70"/>
      <c r="D16" s="102"/>
      <c r="E16" s="83" t="s">
        <v>46</v>
      </c>
      <c r="F16" s="51" t="str">
        <f>J14</f>
        <v>Blanc 2</v>
      </c>
      <c r="G16" s="52" t="str">
        <f>K14</f>
        <v>(NC)</v>
      </c>
      <c r="H16" s="68"/>
      <c r="I16" s="97"/>
      <c r="J16" s="84" t="s">
        <v>104</v>
      </c>
      <c r="K16" s="85"/>
      <c r="L16" s="73"/>
      <c r="M16" s="68"/>
      <c r="N16" s="68"/>
      <c r="O16" s="67"/>
      <c r="P16" s="68"/>
      <c r="Q16" s="84" t="s">
        <v>102</v>
      </c>
      <c r="R16" s="85"/>
      <c r="S16" s="67"/>
      <c r="T16" s="103"/>
      <c r="U16" s="51" t="str">
        <f>IF(OR(S14="F",S14="A"),Q18,IF(OR(S18="F",S18="A"),Q14,IF(S14=S18,"",(IF(S14&gt;S18,Q14,Q18)))))</f>
        <v/>
      </c>
      <c r="V16" s="52" t="str">
        <f>IF(OR(S14="F",S14="A"),R18,IF(OR(S18="F",S18="A"),R14,IF(S14=S18,"",(IF(S14&gt;S18,R14,R18)))))</f>
        <v/>
      </c>
      <c r="W16" s="104" t="s">
        <v>54</v>
      </c>
      <c r="Y16" s="64">
        <v>6</v>
      </c>
      <c r="Z16" s="90" t="str">
        <f>IF(B18="","",IF(B18=F16,F20,F16))</f>
        <v/>
      </c>
      <c r="AB16" s="91">
        <f>M17</f>
        <v>0</v>
      </c>
      <c r="AC16" s="92">
        <f>IF(AB16=M17,IF(O19="F","",O17),0)</f>
        <v>0</v>
      </c>
      <c r="AD16" s="92">
        <f>IF(AB16=M17,IF(O17="F","",O19),0)</f>
        <v>0</v>
      </c>
      <c r="AE16" s="93">
        <f>IF(AB16=Q18,IF(S14="F","",S18),0)</f>
        <v>0</v>
      </c>
      <c r="AF16" s="93">
        <f>IF(AB16=Q18,IF(S18="F","",S14),0)</f>
        <v>0</v>
      </c>
      <c r="AG16" s="92">
        <f>IF(AB16=J18,IF(I14="F","",I18),0)</f>
        <v>0</v>
      </c>
      <c r="AH16" s="92">
        <f>IF(AB16=J18,IF(I18="F","",I14),0)</f>
        <v>0</v>
      </c>
      <c r="AI16" s="93">
        <f>IF(AB16=F16,IF(E20="F","",E16),0)</f>
        <v>0</v>
      </c>
      <c r="AJ16" s="93">
        <f>IF(AB16=F16,IF(E16="F","",E20),0)</f>
        <v>0</v>
      </c>
      <c r="AK16" s="92">
        <f>IF(AB16=F10,IF(E6="F","",E10),0)</f>
        <v>0</v>
      </c>
      <c r="AL16" s="92">
        <f>IF(AB16=F10,IF(E10="F","",E6),0)</f>
        <v>0</v>
      </c>
      <c r="AM16" s="94">
        <f t="shared" si="1"/>
        <v>0</v>
      </c>
      <c r="AN16" s="94">
        <f t="shared" si="1"/>
        <v>0</v>
      </c>
      <c r="AO16" s="90">
        <f>AM16-AN16</f>
        <v>0</v>
      </c>
      <c r="AQ16" s="112"/>
      <c r="AR16" s="165"/>
      <c r="AS16" s="166"/>
      <c r="AT16" s="115"/>
    </row>
    <row r="17" spans="1:46" ht="30" customHeight="1">
      <c r="A17" s="66"/>
      <c r="B17" s="105"/>
      <c r="C17" s="70" t="s">
        <v>36</v>
      </c>
      <c r="D17" s="70"/>
      <c r="E17" s="97"/>
      <c r="F17" s="68"/>
      <c r="G17" s="68"/>
      <c r="H17" s="68"/>
      <c r="I17" s="97"/>
      <c r="J17" s="68"/>
      <c r="K17" s="68"/>
      <c r="L17" s="73"/>
      <c r="M17" s="161"/>
      <c r="N17" s="162"/>
      <c r="O17" s="163"/>
      <c r="P17" s="75"/>
      <c r="Q17" s="68"/>
      <c r="R17" s="68"/>
      <c r="S17" s="67"/>
      <c r="T17" s="98"/>
      <c r="U17" s="70"/>
      <c r="V17" s="70"/>
      <c r="W17" s="71"/>
      <c r="Y17" s="64">
        <v>8</v>
      </c>
      <c r="Z17" s="90">
        <f>IF(F16="","",IF(F16=J14,J18,J14))</f>
        <v>0</v>
      </c>
      <c r="AB17" s="91" t="str">
        <f>M19</f>
        <v>SAVONET VALERIE</v>
      </c>
      <c r="AC17" s="92">
        <f>IF(AB17=M19,IF(O17="F","",O19),0)</f>
        <v>0</v>
      </c>
      <c r="AD17" s="92">
        <f>IF(AB17=M19,IF(O19="F","",O17),0)</f>
        <v>0</v>
      </c>
      <c r="AE17" s="93">
        <f>IF(AB17=Q18,IF(S14="F","",S18),0)</f>
        <v>0</v>
      </c>
      <c r="AF17" s="93">
        <f>IF(AB17=Q18,IF(S18="F","",S14),0)</f>
        <v>0</v>
      </c>
      <c r="AG17" s="92">
        <f>IF(AB17=J18,IF(I14="F","",I18),0)</f>
        <v>0</v>
      </c>
      <c r="AH17" s="92">
        <f>IF(AB17=J18,IF(I18="F","",I14),0)</f>
        <v>0</v>
      </c>
      <c r="AI17" s="93">
        <f>IF(AB17=F16,IF(E20="F","",E16),0)</f>
        <v>0</v>
      </c>
      <c r="AJ17" s="93">
        <f>IF(AB17=F16,IF(E16="F","",E20),0)</f>
        <v>0</v>
      </c>
      <c r="AK17" s="92">
        <f>IF(AB17=F10,IF(E6="F","",E10),0)</f>
        <v>0</v>
      </c>
      <c r="AL17" s="92">
        <f>IF(AB17=F10,IF(E10="F","",E6),0)</f>
        <v>0</v>
      </c>
      <c r="AM17" s="94">
        <f t="shared" si="1"/>
        <v>0</v>
      </c>
      <c r="AN17" s="94">
        <f>SUM(AD17,AF17,AH17,AJ17,AL17)</f>
        <v>0</v>
      </c>
      <c r="AO17" s="90">
        <f>AM17-AN17</f>
        <v>0</v>
      </c>
      <c r="AQ17" s="112"/>
      <c r="AR17" s="165"/>
      <c r="AS17" s="166"/>
      <c r="AT17" s="115"/>
    </row>
    <row r="18" spans="1:46" ht="30" customHeight="1" thickBot="1">
      <c r="A18" s="106" t="s">
        <v>52</v>
      </c>
      <c r="B18" s="51" t="str">
        <f>IF(OR(E16="F",E16="A"),F20,IF(OR(E20="F",E20="A"),F16,IF(E16=E20,"",(IF(E16&gt;E20,F16,F20)))))</f>
        <v/>
      </c>
      <c r="C18" s="107" t="str">
        <f>IF(OR(E16="F",E16="A"),G20,IF(OR(E20="F",E20="A"),G16,IF(E16=E20,"",(IF(E16&gt;E20,G16,G20)))))</f>
        <v/>
      </c>
      <c r="D18" s="70"/>
      <c r="E18" s="97"/>
      <c r="F18" s="84" t="s">
        <v>106</v>
      </c>
      <c r="G18" s="85"/>
      <c r="H18" s="82"/>
      <c r="I18" s="164"/>
      <c r="J18" s="161"/>
      <c r="K18" s="162"/>
      <c r="L18" s="73"/>
      <c r="M18" s="84" t="s">
        <v>100</v>
      </c>
      <c r="N18" s="85"/>
      <c r="O18" s="86"/>
      <c r="P18" s="108"/>
      <c r="Q18" s="51" t="str">
        <f>M19</f>
        <v>SAVONET VALERIE</v>
      </c>
      <c r="R18" s="52" t="str">
        <f>N19</f>
        <v>(8)</v>
      </c>
      <c r="S18" s="88"/>
      <c r="T18" s="89"/>
      <c r="U18" s="70"/>
      <c r="V18" s="70"/>
      <c r="W18" s="71"/>
      <c r="AQ18" s="116"/>
      <c r="AR18" s="117"/>
      <c r="AS18" s="117"/>
      <c r="AT18" s="118"/>
    </row>
    <row r="19" spans="1:46" ht="30" customHeight="1">
      <c r="A19" s="66"/>
      <c r="B19" s="70"/>
      <c r="C19" s="70"/>
      <c r="D19" s="70"/>
      <c r="E19" s="97"/>
      <c r="F19" s="68"/>
      <c r="G19" s="68"/>
      <c r="H19" s="68"/>
      <c r="I19" s="67"/>
      <c r="J19" s="72"/>
      <c r="K19" s="68" t="s">
        <v>29</v>
      </c>
      <c r="L19" s="73">
        <v>8</v>
      </c>
      <c r="M19" s="51" t="str">
        <f>IF(IF(ISNA(VLOOKUP(L19,Inscrits!$A$2:$C$25,2,FALSE)),"",VLOOKUP(L19,Inscrits!$A$2:$C$25,2,FALSE))=0,"",IF(ISNA(VLOOKUP(L19,Inscrits!$A$2:$C$25,2,FALSE)),"",VLOOKUP(L19,Inscrits!$A$2:$C$25,2,FALSE)))</f>
        <v>SAVONET VALERIE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(8)</v>
      </c>
      <c r="O19" s="163"/>
      <c r="P19" s="75"/>
      <c r="Q19" s="76" t="s">
        <v>6</v>
      </c>
      <c r="R19" s="68"/>
      <c r="S19" s="67"/>
      <c r="T19" s="70"/>
      <c r="U19" s="70"/>
      <c r="V19" s="70"/>
      <c r="W19" s="71"/>
    </row>
    <row r="20" spans="1:46" ht="30" customHeight="1">
      <c r="A20" s="66"/>
      <c r="B20" s="70"/>
      <c r="C20" s="70"/>
      <c r="D20" s="102"/>
      <c r="E20" s="83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8"/>
      <c r="I20" s="67"/>
      <c r="J20" s="68"/>
      <c r="K20" s="68"/>
      <c r="L20" s="73"/>
      <c r="M20" s="68"/>
      <c r="N20" s="68"/>
      <c r="O20" s="67"/>
      <c r="P20" s="68"/>
      <c r="Q20" s="68"/>
      <c r="R20" s="68"/>
      <c r="S20" s="67"/>
      <c r="T20" s="70"/>
      <c r="U20" s="70"/>
      <c r="V20" s="70"/>
      <c r="W20" s="71"/>
    </row>
    <row r="21" spans="1:46" ht="30" customHeight="1">
      <c r="A21" s="66"/>
      <c r="B21" s="70"/>
      <c r="C21" s="70"/>
      <c r="D21" s="70"/>
      <c r="E21" s="67"/>
      <c r="F21" s="72"/>
      <c r="G21" s="68" t="s">
        <v>34</v>
      </c>
      <c r="H21" s="68"/>
      <c r="I21" s="67"/>
      <c r="J21" s="196" t="str">
        <f>"("&amp;Accueil!G18&amp;" manches coté perdants)"</f>
        <v>(3 manches coté perdants)</v>
      </c>
      <c r="K21" s="196"/>
      <c r="L21" s="196"/>
      <c r="M21" s="196"/>
      <c r="N21" s="196"/>
      <c r="O21" s="196"/>
      <c r="P21" s="196"/>
      <c r="Q21" s="196"/>
      <c r="R21" s="196"/>
      <c r="S21" s="67"/>
      <c r="T21" s="70"/>
      <c r="U21" s="70"/>
      <c r="V21" s="70"/>
      <c r="W21" s="71"/>
    </row>
    <row r="22" spans="1:46" ht="30" customHeight="1" thickBot="1">
      <c r="A22" s="119"/>
      <c r="B22" s="120"/>
      <c r="C22" s="120"/>
      <c r="D22" s="120"/>
      <c r="E22" s="121"/>
      <c r="F22" s="122"/>
      <c r="G22" s="122"/>
      <c r="H22" s="122"/>
      <c r="I22" s="121"/>
      <c r="J22" s="122"/>
      <c r="K22" s="122"/>
      <c r="L22" s="123"/>
      <c r="M22" s="122"/>
      <c r="N22" s="122"/>
      <c r="O22" s="121"/>
      <c r="P22" s="122"/>
      <c r="Q22" s="122"/>
      <c r="R22" s="122"/>
      <c r="S22" s="121"/>
      <c r="T22" s="120"/>
      <c r="U22" s="120"/>
      <c r="V22" s="120"/>
      <c r="W22" s="124"/>
    </row>
    <row r="23" spans="1:46" ht="30.95" customHeight="1" thickTop="1"/>
    <row r="24" spans="1:46" ht="14.1" customHeight="1">
      <c r="M24" s="68"/>
      <c r="N24" s="68"/>
    </row>
  </sheetData>
  <mergeCells count="6">
    <mergeCell ref="J21:R21"/>
    <mergeCell ref="B13:C13"/>
    <mergeCell ref="J1:R1"/>
    <mergeCell ref="AQ2:AT2"/>
    <mergeCell ref="AQ12:AT12"/>
    <mergeCell ref="U11:V11"/>
  </mergeCells>
  <phoneticPr fontId="0" type="noConversion"/>
  <conditionalFormatting sqref="F6:G6">
    <cfRule type="expression" dxfId="167" priority="1" stopIfTrue="1">
      <formula>AND(($F$6=$B$8),($F$6&lt;&gt;""))</formula>
    </cfRule>
    <cfRule type="expression" priority="2" stopIfTrue="1">
      <formula>$F$10=$B$8</formula>
    </cfRule>
    <cfRule type="expression" dxfId="166" priority="3" stopIfTrue="1">
      <formula>AND(($G$8&lt;&gt;""),($F$6&lt;&gt;""))</formula>
    </cfRule>
  </conditionalFormatting>
  <conditionalFormatting sqref="F10:G10">
    <cfRule type="expression" dxfId="165" priority="4" stopIfTrue="1">
      <formula>AND(($F$10=$B$8),($F$10&lt;&gt;""))</formula>
    </cfRule>
    <cfRule type="expression" priority="5" stopIfTrue="1">
      <formula>$F$6=$B$8</formula>
    </cfRule>
    <cfRule type="expression" dxfId="164" priority="6" stopIfTrue="1">
      <formula>AND(($G$8&lt;&gt;""),($F$10&lt;&gt;""))</formula>
    </cfRule>
  </conditionalFormatting>
  <conditionalFormatting sqref="F16:G16">
    <cfRule type="expression" dxfId="163" priority="7" stopIfTrue="1">
      <formula>AND(($F$16=$B$18),($F$16&lt;&gt;""))</formula>
    </cfRule>
    <cfRule type="expression" priority="8" stopIfTrue="1">
      <formula>$F$20=$B$18</formula>
    </cfRule>
    <cfRule type="expression" dxfId="162" priority="9" stopIfTrue="1">
      <formula>AND(($G$18&lt;&gt;""),($F$16&lt;&gt;""))</formula>
    </cfRule>
  </conditionalFormatting>
  <conditionalFormatting sqref="F20:G20">
    <cfRule type="expression" dxfId="161" priority="10" stopIfTrue="1">
      <formula>AND(($F$20=$B$18),($F$20&lt;&gt;""))</formula>
    </cfRule>
    <cfRule type="expression" priority="11" stopIfTrue="1">
      <formula>$F$16=$B$18</formula>
    </cfRule>
    <cfRule type="expression" dxfId="160" priority="12" stopIfTrue="1">
      <formula>AND(($G$18&lt;&gt;""),($F$20&lt;&gt;""))</formula>
    </cfRule>
  </conditionalFormatting>
  <conditionalFormatting sqref="Q4:R4">
    <cfRule type="expression" dxfId="159" priority="13" stopIfTrue="1">
      <formula>AND(($Q$4=$U$6),($Q$4&lt;&gt;""))</formula>
    </cfRule>
    <cfRule type="expression" priority="14" stopIfTrue="1">
      <formula>$Q$8=$U$6</formula>
    </cfRule>
    <cfRule type="expression" dxfId="158" priority="15" stopIfTrue="1">
      <formula>AND(($R$6&lt;&gt;""),($Q$4&lt;&gt;""))</formula>
    </cfRule>
  </conditionalFormatting>
  <conditionalFormatting sqref="Q8:R8">
    <cfRule type="expression" dxfId="157" priority="16" stopIfTrue="1">
      <formula>AND(($Q$8=$U$6),($Q$8&lt;&gt;""))</formula>
    </cfRule>
    <cfRule type="expression" priority="17" stopIfTrue="1">
      <formula>$Q$4=$U$6</formula>
    </cfRule>
    <cfRule type="expression" dxfId="156" priority="18" stopIfTrue="1">
      <formula>AND(($R$6&lt;&gt;""),($Q$8&lt;&gt;""))</formula>
    </cfRule>
  </conditionalFormatting>
  <conditionalFormatting sqref="Q14:R14">
    <cfRule type="expression" dxfId="155" priority="19" stopIfTrue="1">
      <formula>AND(($Q$14=$U$16),($Q$14&lt;&gt;""))</formula>
    </cfRule>
    <cfRule type="expression" priority="20" stopIfTrue="1">
      <formula>$Q$18=$U$16</formula>
    </cfRule>
    <cfRule type="expression" dxfId="154" priority="21" stopIfTrue="1">
      <formula>AND(($R$16&lt;&gt;""),($Q$14&lt;&gt;""))</formula>
    </cfRule>
  </conditionalFormatting>
  <conditionalFormatting sqref="Q18:R18">
    <cfRule type="expression" dxfId="153" priority="22" stopIfTrue="1">
      <formula>AND(($Q$18=$U$16),($Q$18&lt;&gt;""))</formula>
    </cfRule>
    <cfRule type="expression" priority="23" stopIfTrue="1">
      <formula>$Q$14=$U$16</formula>
    </cfRule>
    <cfRule type="expression" dxfId="152" priority="24" stopIfTrue="1">
      <formula>AND(($R$16&lt;&gt;""),($Q$18&lt;&gt;""))</formula>
    </cfRule>
  </conditionalFormatting>
  <conditionalFormatting sqref="M7:N7">
    <cfRule type="expression" dxfId="151" priority="25" stopIfTrue="1">
      <formula>AND(($M$7=$Q$8),($M$7&lt;&gt;""))</formula>
    </cfRule>
    <cfRule type="expression" priority="26" stopIfTrue="1">
      <formula>$M$9=$Q$8</formula>
    </cfRule>
    <cfRule type="expression" dxfId="150" priority="27" stopIfTrue="1">
      <formula>AND(($N$8&lt;&gt;""),($M$7&lt;&gt;""))</formula>
    </cfRule>
  </conditionalFormatting>
  <conditionalFormatting sqref="M9:N9">
    <cfRule type="expression" dxfId="149" priority="28" stopIfTrue="1">
      <formula>AND(($M$9=$Q$8),($M$9&lt;&gt;""))</formula>
    </cfRule>
    <cfRule type="expression" priority="29" stopIfTrue="1">
      <formula>$M$7=$Q$8</formula>
    </cfRule>
    <cfRule type="expression" dxfId="148" priority="30" stopIfTrue="1">
      <formula>AND(($N$8&lt;&gt;""),($M$9&lt;&gt;""))</formula>
    </cfRule>
  </conditionalFormatting>
  <conditionalFormatting sqref="M13:N13">
    <cfRule type="expression" dxfId="147" priority="31" stopIfTrue="1">
      <formula>AND(($M$13=$Q$14),($M$13&lt;&gt;""))</formula>
    </cfRule>
    <cfRule type="expression" priority="32" stopIfTrue="1">
      <formula>$M$15=$Q$14</formula>
    </cfRule>
    <cfRule type="expression" dxfId="146" priority="33" stopIfTrue="1">
      <formula>AND(($N$14&lt;&gt;""),($M$13&lt;&gt;""))</formula>
    </cfRule>
  </conditionalFormatting>
  <conditionalFormatting sqref="M15:N15">
    <cfRule type="expression" dxfId="145" priority="34" stopIfTrue="1">
      <formula>AND(($M$15=$Q$14),($M$15&lt;&gt;""))</formula>
    </cfRule>
    <cfRule type="expression" priority="35" stopIfTrue="1">
      <formula>$M$13=$Q$14</formula>
    </cfRule>
    <cfRule type="expression" dxfId="144" priority="36" stopIfTrue="1">
      <formula>AND(($N$14&lt;&gt;""),($M$15&lt;&gt;""))</formula>
    </cfRule>
  </conditionalFormatting>
  <conditionalFormatting sqref="E6 E10 E16 E20 S18 O15 S4 O3 S14 S8 O7 O9 O13">
    <cfRule type="cellIs" dxfId="143" priority="37" stopIfTrue="1" operator="equal">
      <formula>"F"</formula>
    </cfRule>
    <cfRule type="cellIs" dxfId="142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K6 K16 R6 N18 N4 R16 G8 N14 G18 N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T24"/>
  <sheetViews>
    <sheetView showGridLines="0" topLeftCell="A3" zoomScale="75" workbookViewId="0">
      <selection activeCell="G25" sqref="G25:G27"/>
    </sheetView>
  </sheetViews>
  <sheetFormatPr baseColWidth="10" defaultRowHeight="14.1" customHeight="1"/>
  <cols>
    <col min="1" max="1" width="7.42578125" style="64" customWidth="1"/>
    <col min="2" max="2" width="18.7109375" style="64" customWidth="1"/>
    <col min="3" max="3" width="5.28515625" style="64" bestFit="1" customWidth="1"/>
    <col min="4" max="4" width="3.42578125" style="64" bestFit="1" customWidth="1"/>
    <col min="5" max="5" width="3" style="125" customWidth="1"/>
    <col min="6" max="6" width="18.7109375" style="126" customWidth="1"/>
    <col min="7" max="7" width="4.7109375" style="126" customWidth="1"/>
    <col min="8" max="8" width="3.42578125" style="126" customWidth="1"/>
    <col min="9" max="9" width="3" style="125" customWidth="1"/>
    <col min="10" max="10" width="18.7109375" style="126" customWidth="1"/>
    <col min="11" max="11" width="4.7109375" style="126" customWidth="1"/>
    <col min="12" max="12" width="4.140625" style="127" customWidth="1"/>
    <col min="13" max="13" width="25.5703125" style="126" bestFit="1" customWidth="1"/>
    <col min="14" max="14" width="4.7109375" style="126" customWidth="1"/>
    <col min="15" max="15" width="3" style="125" customWidth="1"/>
    <col min="16" max="16" width="3.42578125" style="126" customWidth="1"/>
    <col min="17" max="17" width="18.7109375" style="126" customWidth="1"/>
    <col min="18" max="18" width="4.7109375" style="126" customWidth="1"/>
    <col min="19" max="19" width="3" style="125" customWidth="1"/>
    <col min="20" max="20" width="3.42578125" style="64" customWidth="1"/>
    <col min="21" max="21" width="18.7109375" style="64" customWidth="1"/>
    <col min="22" max="22" width="5.42578125" style="64" bestFit="1" customWidth="1"/>
    <col min="23" max="23" width="7.42578125" style="64" customWidth="1"/>
    <col min="24" max="24" width="4.7109375" style="64" customWidth="1"/>
    <col min="25" max="25" width="2.28515625" style="64" hidden="1" customWidth="1"/>
    <col min="26" max="26" width="18.7109375" style="64" hidden="1" customWidth="1"/>
    <col min="27" max="27" width="3.42578125" style="64" hidden="1" customWidth="1"/>
    <col min="28" max="28" width="18.7109375" style="65" hidden="1" customWidth="1"/>
    <col min="29" max="29" width="3" style="64" hidden="1" customWidth="1"/>
    <col min="30" max="30" width="2.85546875" style="64" hidden="1" customWidth="1"/>
    <col min="31" max="31" width="3" style="64" hidden="1" customWidth="1"/>
    <col min="32" max="32" width="2.85546875" style="64" hidden="1" customWidth="1"/>
    <col min="33" max="33" width="3" style="64" hidden="1" customWidth="1"/>
    <col min="34" max="34" width="2.85546875" style="64" hidden="1" customWidth="1"/>
    <col min="35" max="35" width="3" style="64" hidden="1" customWidth="1"/>
    <col min="36" max="36" width="2.85546875" style="64" hidden="1" customWidth="1"/>
    <col min="37" max="37" width="3" style="64" hidden="1" customWidth="1"/>
    <col min="38" max="38" width="2.85546875" style="64" hidden="1" customWidth="1"/>
    <col min="39" max="39" width="3" style="64" hidden="1" customWidth="1"/>
    <col min="40" max="40" width="2.85546875" style="64" hidden="1" customWidth="1"/>
    <col min="41" max="41" width="4.7109375" style="64" hidden="1" customWidth="1"/>
    <col min="42" max="42" width="3.42578125" style="64" hidden="1" customWidth="1"/>
    <col min="43" max="43" width="3.42578125" style="64" bestFit="1" customWidth="1"/>
    <col min="44" max="44" width="18.7109375" style="64" customWidth="1"/>
    <col min="45" max="45" width="4.7109375" style="64" customWidth="1"/>
    <col min="46" max="46" width="3.42578125" style="64" bestFit="1" customWidth="1"/>
    <col min="47" max="16384" width="11.42578125" style="64"/>
  </cols>
  <sheetData>
    <row r="1" spans="1:46" ht="30" customHeight="1" thickTop="1" thickBot="1">
      <c r="A1" s="59"/>
      <c r="B1" s="60"/>
      <c r="C1" s="60"/>
      <c r="D1" s="60"/>
      <c r="E1" s="61"/>
      <c r="F1" s="62"/>
      <c r="G1" s="62"/>
      <c r="H1" s="62"/>
      <c r="I1" s="61"/>
      <c r="J1" s="199" t="str">
        <f>"("&amp;Accueil!D18&amp;" manches coté gagnants)"</f>
        <v>(3 manches coté gagnants)</v>
      </c>
      <c r="K1" s="199"/>
      <c r="L1" s="199"/>
      <c r="M1" s="199"/>
      <c r="N1" s="199"/>
      <c r="O1" s="199"/>
      <c r="P1" s="199"/>
      <c r="Q1" s="199"/>
      <c r="R1" s="199"/>
      <c r="S1" s="61"/>
      <c r="T1" s="60"/>
      <c r="U1" s="60"/>
      <c r="V1" s="60"/>
      <c r="W1" s="63"/>
    </row>
    <row r="2" spans="1:46" ht="30" customHeight="1">
      <c r="A2" s="66"/>
      <c r="E2" s="67"/>
      <c r="F2" s="68"/>
      <c r="G2" s="68"/>
      <c r="H2" s="68"/>
      <c r="I2" s="67"/>
      <c r="J2" s="69"/>
      <c r="K2" s="69"/>
      <c r="L2" s="69"/>
      <c r="M2" s="69"/>
      <c r="N2" s="69"/>
      <c r="O2" s="69"/>
      <c r="P2" s="69"/>
      <c r="Q2" s="69"/>
      <c r="R2" s="69"/>
      <c r="S2" s="67"/>
      <c r="T2" s="70"/>
      <c r="U2" s="70"/>
      <c r="V2" s="70"/>
      <c r="W2" s="71"/>
      <c r="AQ2" s="200" t="s">
        <v>37</v>
      </c>
      <c r="AR2" s="201"/>
      <c r="AS2" s="201"/>
      <c r="AT2" s="202"/>
    </row>
    <row r="3" spans="1:46" ht="30" customHeight="1" thickBot="1">
      <c r="A3" s="66"/>
      <c r="E3" s="67"/>
      <c r="F3" s="68"/>
      <c r="G3" s="68"/>
      <c r="H3" s="68"/>
      <c r="I3" s="67"/>
      <c r="J3" s="72"/>
      <c r="K3" s="68" t="s">
        <v>0</v>
      </c>
      <c r="L3" s="73">
        <v>5</v>
      </c>
      <c r="M3" s="51" t="str">
        <f>IF(IF(ISNA(VLOOKUP(L3,Inscrits!$A$2:$C$25,2,FALSE)),"",VLOOKUP(L3,Inscrits!$A$2:$C$25,2,FALSE))=0,"",IF(ISNA(VLOOKUP(L3,Inscrits!$A$2:$C$25,2,FALSE)),"",VLOOKUP(L3,Inscrits!$A$2:$C$25,2,FALSE)))</f>
        <v>BRACEIRO JOSE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(5)</v>
      </c>
      <c r="O3" s="163"/>
      <c r="P3" s="75"/>
      <c r="Q3" s="76" t="s">
        <v>1</v>
      </c>
      <c r="R3" s="68"/>
      <c r="S3" s="67"/>
      <c r="T3" s="70"/>
      <c r="U3" s="70"/>
      <c r="V3" s="70"/>
      <c r="W3" s="71"/>
      <c r="AC3" s="77" t="s">
        <v>2</v>
      </c>
      <c r="AD3" s="77" t="s">
        <v>3</v>
      </c>
      <c r="AE3" s="77" t="s">
        <v>2</v>
      </c>
      <c r="AF3" s="77" t="s">
        <v>3</v>
      </c>
      <c r="AG3" s="77" t="s">
        <v>2</v>
      </c>
      <c r="AH3" s="77" t="s">
        <v>3</v>
      </c>
      <c r="AI3" s="77" t="s">
        <v>2</v>
      </c>
      <c r="AJ3" s="77" t="s">
        <v>3</v>
      </c>
      <c r="AK3" s="77" t="s">
        <v>2</v>
      </c>
      <c r="AL3" s="77" t="s">
        <v>3</v>
      </c>
      <c r="AM3" s="77" t="s">
        <v>2</v>
      </c>
      <c r="AN3" s="77" t="s">
        <v>3</v>
      </c>
      <c r="AO3" s="77" t="s">
        <v>4</v>
      </c>
      <c r="AQ3" s="78"/>
      <c r="AR3" s="79" t="s">
        <v>5</v>
      </c>
      <c r="AS3" s="80" t="s">
        <v>4</v>
      </c>
      <c r="AT3" s="81"/>
    </row>
    <row r="4" spans="1:46" ht="30" customHeight="1" thickTop="1">
      <c r="A4" s="66"/>
      <c r="E4" s="67"/>
      <c r="F4" s="68"/>
      <c r="G4" s="68"/>
      <c r="H4" s="82"/>
      <c r="I4" s="164"/>
      <c r="J4" s="161"/>
      <c r="K4" s="162"/>
      <c r="L4" s="73"/>
      <c r="M4" s="84" t="s">
        <v>97</v>
      </c>
      <c r="N4" s="85"/>
      <c r="O4" s="86"/>
      <c r="P4" s="87"/>
      <c r="Q4" s="51" t="str">
        <f>M3</f>
        <v>BRACEIRO JOSE</v>
      </c>
      <c r="R4" s="52" t="str">
        <f>N3</f>
        <v>(5)</v>
      </c>
      <c r="S4" s="88"/>
      <c r="T4" s="89"/>
      <c r="U4" s="70"/>
      <c r="V4" s="70"/>
      <c r="W4" s="71"/>
      <c r="Y4" s="64">
        <v>1</v>
      </c>
      <c r="Z4" s="90" t="str">
        <f>IF(U6="","",IF(U6=Q4,Q4,Q8))</f>
        <v/>
      </c>
      <c r="AB4" s="91" t="str">
        <f>M3</f>
        <v>BRACEIRO JOSE</v>
      </c>
      <c r="AC4" s="92">
        <f>IF(AB4=M3,IF(O5="F","",O3),0)</f>
        <v>0</v>
      </c>
      <c r="AD4" s="92">
        <f>IF(AB4=M3,IF(O3="F","",O5),0)</f>
        <v>0</v>
      </c>
      <c r="AE4" s="93">
        <f>IF(AB4=Q4,IF(S8="F","",S4),0)</f>
        <v>0</v>
      </c>
      <c r="AF4" s="93">
        <f>IF(AB4=Q4,IF(S4="F","",S8),0)</f>
        <v>0</v>
      </c>
      <c r="AG4" s="92">
        <f>IF(AB4=J4,IF(I8="F","",I4),0)</f>
        <v>0</v>
      </c>
      <c r="AH4" s="92">
        <f>IF(AB4=J4,IF(I4="F","",I8),0)</f>
        <v>0</v>
      </c>
      <c r="AI4" s="93">
        <f>IF(AB4=F6,IF(E10="F","",E6),0)</f>
        <v>0</v>
      </c>
      <c r="AJ4" s="93">
        <f>IF(AB4=F6,IF(E6="F","",E10),0)</f>
        <v>0</v>
      </c>
      <c r="AK4" s="92">
        <f>IF(AB4=F20,IF(E16="F","",E20),0)</f>
        <v>0</v>
      </c>
      <c r="AL4" s="92">
        <f>IF(AB4=F20,IF(E20="F","",E16),0)</f>
        <v>0</v>
      </c>
      <c r="AM4" s="94">
        <f t="shared" ref="AM4:AN7" si="0">SUM(AC4,AE4,AG4,AI4,AK4)</f>
        <v>0</v>
      </c>
      <c r="AN4" s="94">
        <f t="shared" si="0"/>
        <v>0</v>
      </c>
      <c r="AO4" s="90">
        <f>AM4-AN4</f>
        <v>0</v>
      </c>
      <c r="AQ4" s="78"/>
      <c r="AR4" s="95" t="str">
        <f>Z4</f>
        <v/>
      </c>
      <c r="AS4" s="96" t="str">
        <f>IF(AR4="","",(VLOOKUP(AR4,AB4:AO17,14,FALSE)))</f>
        <v/>
      </c>
      <c r="AT4" s="81"/>
    </row>
    <row r="5" spans="1:46" ht="30" customHeight="1">
      <c r="A5" s="66"/>
      <c r="B5" s="70"/>
      <c r="C5" s="70"/>
      <c r="D5" s="70"/>
      <c r="E5" s="67"/>
      <c r="F5" s="72"/>
      <c r="G5" s="68" t="s">
        <v>31</v>
      </c>
      <c r="H5" s="68"/>
      <c r="I5" s="97"/>
      <c r="J5" s="68"/>
      <c r="K5" s="68"/>
      <c r="L5" s="73"/>
      <c r="M5" s="161"/>
      <c r="N5" s="162"/>
      <c r="O5" s="163"/>
      <c r="P5" s="75"/>
      <c r="Q5" s="68"/>
      <c r="R5" s="68"/>
      <c r="S5" s="67"/>
      <c r="T5" s="98"/>
      <c r="U5" s="99" t="s">
        <v>8</v>
      </c>
      <c r="V5" s="70"/>
      <c r="W5" s="71"/>
      <c r="Y5" s="64">
        <v>3</v>
      </c>
      <c r="Z5" s="90" t="str">
        <f>IF(B8="","",IF(B8=F6,F6,F10))</f>
        <v/>
      </c>
      <c r="AB5" s="91">
        <f>M5</f>
        <v>0</v>
      </c>
      <c r="AC5" s="92">
        <f>IF(AB5=M5,IF(O3="F","",O5),0)</f>
        <v>0</v>
      </c>
      <c r="AD5" s="92">
        <f>IF(AB5=M5,IF(O5="F","",O3),0)</f>
        <v>0</v>
      </c>
      <c r="AE5" s="93">
        <f>IF(AB5=Q4,IF(S8="F","",S4),0)</f>
        <v>0</v>
      </c>
      <c r="AF5" s="93">
        <f>IF(AB5=Q4,IF(S4="F","",S8),0)</f>
        <v>0</v>
      </c>
      <c r="AG5" s="92">
        <f>IF(AB5=J4,IF(I8="F","",I4),0)</f>
        <v>0</v>
      </c>
      <c r="AH5" s="92">
        <f>IF(AB5=J4,IF(I4="F","",I8),0)</f>
        <v>0</v>
      </c>
      <c r="AI5" s="93">
        <f>IF(AB5=F6,IF(E10="F","",E6),0)</f>
        <v>0</v>
      </c>
      <c r="AJ5" s="93">
        <f>IF(AB5=F6,IF(E6="F","",E10),0)</f>
        <v>0</v>
      </c>
      <c r="AK5" s="92">
        <f>IF(AB5=F20,IF(E16="F","",E20),0)</f>
        <v>0</v>
      </c>
      <c r="AL5" s="92">
        <f>IF(AB5=F20,IF(E20="F","",E16),0)</f>
        <v>0</v>
      </c>
      <c r="AM5" s="94">
        <f t="shared" si="0"/>
        <v>0</v>
      </c>
      <c r="AN5" s="94">
        <f t="shared" si="0"/>
        <v>0</v>
      </c>
      <c r="AO5" s="90">
        <f>AM5-AN5</f>
        <v>0</v>
      </c>
      <c r="AQ5" s="78"/>
      <c r="AR5" s="100" t="str">
        <f>Z14</f>
        <v/>
      </c>
      <c r="AS5" s="101" t="str">
        <f>IF(AR5="","",(VLOOKUP(AR5,AB4:AO17,14,FALSE)))</f>
        <v/>
      </c>
      <c r="AT5" s="81"/>
    </row>
    <row r="6" spans="1:46" ht="30" customHeight="1">
      <c r="A6" s="66"/>
      <c r="B6" s="70"/>
      <c r="C6" s="70"/>
      <c r="D6" s="102"/>
      <c r="E6" s="83"/>
      <c r="F6" s="51" t="str">
        <f>J8</f>
        <v/>
      </c>
      <c r="G6" s="52" t="str">
        <f>K8</f>
        <v/>
      </c>
      <c r="H6" s="68"/>
      <c r="I6" s="97"/>
      <c r="J6" s="84" t="s">
        <v>103</v>
      </c>
      <c r="K6" s="85"/>
      <c r="L6" s="73"/>
      <c r="M6" s="68"/>
      <c r="N6" s="68"/>
      <c r="O6" s="67"/>
      <c r="P6" s="68"/>
      <c r="Q6" s="84" t="s">
        <v>101</v>
      </c>
      <c r="R6" s="85"/>
      <c r="S6" s="67"/>
      <c r="T6" s="103"/>
      <c r="U6" s="51" t="str">
        <f>IF(OR(S4="F",S4="A"),Q8,IF(OR(S8="F",S8="A"),Q4,IF(S4=S8,"",(IF(S4&gt;S8,Q4,Q8)))))</f>
        <v/>
      </c>
      <c r="V6" s="52" t="str">
        <f>IF(OR(S4="F",S4="A"),R8,IF(OR(S8="F",S8="A"),R4,IF(S4=S8,"",(IF(S4&gt;S8,R4,R8)))))</f>
        <v/>
      </c>
      <c r="W6" s="104" t="s">
        <v>57</v>
      </c>
      <c r="Y6" s="64">
        <v>5</v>
      </c>
      <c r="Z6" s="90" t="str">
        <f>IF(B8="","",IF(B8=F6,F10,F6))</f>
        <v/>
      </c>
      <c r="AB6" s="91" t="str">
        <f>M7</f>
        <v>COLLIER LOIC</v>
      </c>
      <c r="AC6" s="92">
        <f>IF(AB6=M7,IF(O9="F","",O7),0)</f>
        <v>0</v>
      </c>
      <c r="AD6" s="92">
        <f>IF(AB6=M7,IF(O7="F","",O9),0)</f>
        <v>0</v>
      </c>
      <c r="AE6" s="93">
        <f>IF(AB6=Q8,IF(S4="F","",S8),0)</f>
        <v>0</v>
      </c>
      <c r="AF6" s="93">
        <f>IF(AB6=Q8,IF(S8="F","",S4),0)</f>
        <v>0</v>
      </c>
      <c r="AG6" s="92">
        <f>IF(AB6=J8,IF(I4="F","",I8),0)</f>
        <v>0</v>
      </c>
      <c r="AH6" s="92">
        <f>IF(AB6=J8,IF(I8="F","",I4),0)</f>
        <v>0</v>
      </c>
      <c r="AI6" s="93">
        <f>IF(AB6=F6,IF(E10="F","",E6),0)</f>
        <v>0</v>
      </c>
      <c r="AJ6" s="93">
        <f>IF(AB6=F6,IF(E6="F","",E10),0)</f>
        <v>0</v>
      </c>
      <c r="AK6" s="92">
        <f>IF(AB6=F20,IF(E16="F","",E20),0)</f>
        <v>0</v>
      </c>
      <c r="AL6" s="92">
        <f>IF(AB6=F20,IF(E20="F","",E16),0)</f>
        <v>0</v>
      </c>
      <c r="AM6" s="94">
        <f t="shared" si="0"/>
        <v>0</v>
      </c>
      <c r="AN6" s="94">
        <f t="shared" si="0"/>
        <v>0</v>
      </c>
      <c r="AO6" s="90">
        <f>AM6-AN6</f>
        <v>0</v>
      </c>
      <c r="AQ6" s="78"/>
      <c r="AR6" s="100" t="str">
        <f>Z5</f>
        <v/>
      </c>
      <c r="AS6" s="101" t="str">
        <f>IF(AR6="","",(VLOOKUP(AR6,AB4:AO17,14,FALSE)))</f>
        <v/>
      </c>
      <c r="AT6" s="81"/>
    </row>
    <row r="7" spans="1:46" ht="30" customHeight="1">
      <c r="A7" s="66"/>
      <c r="B7" s="105"/>
      <c r="C7" s="70" t="s">
        <v>35</v>
      </c>
      <c r="D7" s="70"/>
      <c r="E7" s="97"/>
      <c r="F7" s="68"/>
      <c r="G7" s="68"/>
      <c r="H7" s="68"/>
      <c r="I7" s="97"/>
      <c r="J7" s="68"/>
      <c r="K7" s="68"/>
      <c r="L7" s="73">
        <v>21</v>
      </c>
      <c r="M7" s="51" t="str">
        <f>IF(IF(ISNA(VLOOKUP(L7,Inscrits!$A$2:$C$25,2,FALSE)),"",VLOOKUP(L7,Inscrits!$A$2:$C$25,2,FALSE))=0,"",IF(ISNA(VLOOKUP(L7,Inscrits!$A$2:$C$25,2,FALSE)),"",VLOOKUP(L7,Inscrits!$A$2:$C$25,2,FALSE)))</f>
        <v>COLLIER LOIC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(29)</v>
      </c>
      <c r="O7" s="74"/>
      <c r="P7" s="75"/>
      <c r="Q7" s="68"/>
      <c r="R7" s="68"/>
      <c r="S7" s="67"/>
      <c r="T7" s="98"/>
      <c r="U7" s="70"/>
      <c r="V7" s="70"/>
      <c r="W7" s="71"/>
      <c r="Y7" s="64">
        <v>7</v>
      </c>
      <c r="Z7" s="90" t="str">
        <f>IF(F6="","",IF(F6=J4,J8,J4))</f>
        <v/>
      </c>
      <c r="AB7" s="91" t="str">
        <f>M9</f>
        <v>MARTINEZ YOANN</v>
      </c>
      <c r="AC7" s="92">
        <f>IF(AB7=M9,IF(O7="F","",O9),0)</f>
        <v>0</v>
      </c>
      <c r="AD7" s="92">
        <f>IF(AB7=M9,IF(O9="F","",O7),0)</f>
        <v>0</v>
      </c>
      <c r="AE7" s="93">
        <f>IF(AB7=Q8,IF(S4="F","",S8),0)</f>
        <v>0</v>
      </c>
      <c r="AF7" s="93">
        <f>IF(AB7=Q8,IF(S8="F","",S4),0)</f>
        <v>0</v>
      </c>
      <c r="AG7" s="92">
        <f>IF(AB7=J8,IF(I4="F","",I8),0)</f>
        <v>0</v>
      </c>
      <c r="AH7" s="92">
        <f>IF(AB7=J8,IF(I8="F","",I4),0)</f>
        <v>0</v>
      </c>
      <c r="AI7" s="93">
        <f>IF(AB7=F6,IF(E10="F","",E6),0)</f>
        <v>0</v>
      </c>
      <c r="AJ7" s="93">
        <f>IF(AB7=F6,IF(E6="F","",E10),0)</f>
        <v>0</v>
      </c>
      <c r="AK7" s="92">
        <f>IF(AB7=F20,IF(E16="F","",E20),0)</f>
        <v>0</v>
      </c>
      <c r="AL7" s="92">
        <f>IF(AB7=F20,IF(E20="F","",E16),0)</f>
        <v>0</v>
      </c>
      <c r="AM7" s="94">
        <f t="shared" si="0"/>
        <v>0</v>
      </c>
      <c r="AN7" s="94">
        <f t="shared" si="0"/>
        <v>0</v>
      </c>
      <c r="AO7" s="90">
        <f>AM7-AN7</f>
        <v>0</v>
      </c>
      <c r="AQ7" s="78"/>
      <c r="AR7" s="100" t="str">
        <f>Z15</f>
        <v/>
      </c>
      <c r="AS7" s="101" t="str">
        <f>IF(AR7="","",(VLOOKUP(AR7,AB4:AO17,14,FALSE)))</f>
        <v/>
      </c>
      <c r="AT7" s="81"/>
    </row>
    <row r="8" spans="1:46" ht="30" customHeight="1" thickBot="1">
      <c r="A8" s="106" t="s">
        <v>55</v>
      </c>
      <c r="B8" s="51" t="str">
        <f>IF(OR(E6="F",E6="A"),F10,IF(OR(E10="F",E10="A"),F6,IF(E6=E10,"",(IF(E6&gt;E10,F6,F10)))))</f>
        <v/>
      </c>
      <c r="C8" s="107" t="str">
        <f>IF(OR(E6="F",E6="A"),G10,IF(OR(E10="F",E10="A"),G6,IF(E6=E10,"",(IF(E6&gt;E10,G6,G10)))))</f>
        <v/>
      </c>
      <c r="D8" s="70"/>
      <c r="E8" s="97"/>
      <c r="F8" s="84" t="s">
        <v>105</v>
      </c>
      <c r="G8" s="85"/>
      <c r="H8" s="82"/>
      <c r="I8" s="164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3"/>
      <c r="M8" s="84" t="s">
        <v>98</v>
      </c>
      <c r="N8" s="85"/>
      <c r="O8" s="86"/>
      <c r="P8" s="108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8"/>
      <c r="T8" s="89"/>
      <c r="U8" s="70"/>
      <c r="V8" s="70"/>
      <c r="W8" s="71"/>
      <c r="AQ8" s="109"/>
      <c r="AR8" s="110"/>
      <c r="AS8" s="110"/>
      <c r="AT8" s="111"/>
    </row>
    <row r="9" spans="1:46" ht="30" customHeight="1">
      <c r="A9" s="66"/>
      <c r="B9" s="70"/>
      <c r="C9" s="70"/>
      <c r="D9" s="70"/>
      <c r="E9" s="97"/>
      <c r="F9" s="68"/>
      <c r="G9" s="68"/>
      <c r="H9" s="68"/>
      <c r="I9" s="67"/>
      <c r="J9" s="72"/>
      <c r="K9" s="68" t="s">
        <v>9</v>
      </c>
      <c r="L9" s="73">
        <v>12</v>
      </c>
      <c r="M9" s="51" t="str">
        <f>IF(IF(ISNA(VLOOKUP(L9,Inscrits!$A$2:$C$25,2,FALSE)),"",VLOOKUP(L9,Inscrits!$A$2:$C$25,2,FALSE))=0,"",IF(ISNA(VLOOKUP(L9,Inscrits!$A$2:$C$25,2,FALSE)),"",VLOOKUP(L9,Inscrits!$A$2:$C$25,2,FALSE)))</f>
        <v>MARTINEZ YOANN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(13)</v>
      </c>
      <c r="O9" s="74"/>
      <c r="P9" s="75"/>
      <c r="Q9" s="76" t="s">
        <v>10</v>
      </c>
      <c r="R9" s="68"/>
      <c r="S9" s="67"/>
      <c r="T9" s="70"/>
      <c r="U9" s="70"/>
      <c r="V9" s="70"/>
      <c r="W9" s="71"/>
    </row>
    <row r="10" spans="1:46" ht="30" customHeight="1">
      <c r="A10" s="66"/>
      <c r="B10" s="70"/>
      <c r="C10" s="70"/>
      <c r="D10" s="102"/>
      <c r="E10" s="83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8"/>
      <c r="I10" s="67"/>
      <c r="J10" s="68"/>
      <c r="K10" s="68"/>
      <c r="L10" s="73"/>
      <c r="M10" s="68"/>
      <c r="N10" s="68"/>
      <c r="O10" s="67"/>
      <c r="P10" s="68"/>
      <c r="Q10" s="68"/>
      <c r="R10" s="68"/>
      <c r="S10" s="67"/>
      <c r="T10" s="70"/>
      <c r="W10" s="71"/>
    </row>
    <row r="11" spans="1:46" ht="30" customHeight="1" thickBot="1">
      <c r="A11" s="66"/>
      <c r="B11" s="70"/>
      <c r="C11" s="70"/>
      <c r="D11" s="70"/>
      <c r="E11" s="67"/>
      <c r="F11" s="72"/>
      <c r="G11" s="68" t="s">
        <v>33</v>
      </c>
      <c r="H11" s="68"/>
      <c r="I11" s="67"/>
      <c r="J11" s="68"/>
      <c r="K11" s="68"/>
      <c r="L11" s="73"/>
      <c r="M11" s="68"/>
      <c r="N11" s="68"/>
      <c r="O11" s="67"/>
      <c r="P11" s="68"/>
      <c r="Q11" s="68"/>
      <c r="R11" s="68"/>
      <c r="S11" s="67"/>
      <c r="T11" s="70"/>
      <c r="U11" s="197" t="s">
        <v>37</v>
      </c>
      <c r="V11" s="198"/>
      <c r="W11" s="71"/>
    </row>
    <row r="12" spans="1:46" ht="30" customHeight="1">
      <c r="A12" s="66"/>
      <c r="E12" s="67"/>
      <c r="F12" s="68"/>
      <c r="G12" s="68"/>
      <c r="H12" s="68"/>
      <c r="I12" s="67"/>
      <c r="J12" s="68"/>
      <c r="K12" s="68"/>
      <c r="L12" s="73"/>
      <c r="M12" s="68"/>
      <c r="N12" s="68"/>
      <c r="O12" s="67"/>
      <c r="P12" s="68"/>
      <c r="Q12" s="68"/>
      <c r="R12" s="68"/>
      <c r="S12" s="67"/>
      <c r="T12" s="70"/>
      <c r="U12" s="70"/>
      <c r="V12" s="70"/>
      <c r="W12" s="71"/>
      <c r="AQ12" s="200" t="s">
        <v>38</v>
      </c>
      <c r="AR12" s="201"/>
      <c r="AS12" s="201"/>
      <c r="AT12" s="202"/>
    </row>
    <row r="13" spans="1:46" ht="30" customHeight="1" thickBot="1">
      <c r="A13" s="66"/>
      <c r="B13" s="197" t="s">
        <v>37</v>
      </c>
      <c r="C13" s="198"/>
      <c r="E13" s="67"/>
      <c r="F13" s="68"/>
      <c r="G13" s="68"/>
      <c r="H13" s="68"/>
      <c r="I13" s="67"/>
      <c r="J13" s="72"/>
      <c r="K13" s="72" t="s">
        <v>11</v>
      </c>
      <c r="L13" s="73">
        <v>13</v>
      </c>
      <c r="M13" s="51" t="str">
        <f>IF(IF(ISNA(VLOOKUP(L13,Inscrits!$A$2:$C$25,2,FALSE)),"",VLOOKUP(L13,Inscrits!$A$2:$C$25,2,FALSE))=0,"",IF(ISNA(VLOOKUP(L13,Inscrits!$A$2:$C$25,2,FALSE)),"",VLOOKUP(L13,Inscrits!$A$2:$C$25,2,FALSE)))</f>
        <v>DUBART JACQUES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(15)</v>
      </c>
      <c r="O13" s="74"/>
      <c r="P13" s="75"/>
      <c r="Q13" s="76" t="s">
        <v>7</v>
      </c>
      <c r="R13" s="68"/>
      <c r="S13" s="67"/>
      <c r="T13" s="70"/>
      <c r="U13" s="70"/>
      <c r="V13" s="70"/>
      <c r="W13" s="71"/>
      <c r="AC13" s="77" t="s">
        <v>2</v>
      </c>
      <c r="AD13" s="77" t="s">
        <v>3</v>
      </c>
      <c r="AE13" s="77" t="s">
        <v>2</v>
      </c>
      <c r="AF13" s="77" t="s">
        <v>3</v>
      </c>
      <c r="AG13" s="77" t="s">
        <v>2</v>
      </c>
      <c r="AH13" s="77" t="s">
        <v>3</v>
      </c>
      <c r="AI13" s="77" t="s">
        <v>2</v>
      </c>
      <c r="AJ13" s="77" t="s">
        <v>3</v>
      </c>
      <c r="AK13" s="77" t="s">
        <v>2</v>
      </c>
      <c r="AL13" s="77" t="s">
        <v>3</v>
      </c>
      <c r="AM13" s="77" t="s">
        <v>2</v>
      </c>
      <c r="AN13" s="77" t="s">
        <v>3</v>
      </c>
      <c r="AO13" s="77" t="s">
        <v>4</v>
      </c>
      <c r="AQ13" s="112"/>
      <c r="AR13" s="113" t="s">
        <v>5</v>
      </c>
      <c r="AS13" s="114" t="s">
        <v>4</v>
      </c>
      <c r="AT13" s="115"/>
    </row>
    <row r="14" spans="1:46" ht="30" customHeight="1" thickTop="1">
      <c r="A14" s="66"/>
      <c r="E14" s="67"/>
      <c r="F14" s="68"/>
      <c r="G14" s="68"/>
      <c r="H14" s="82"/>
      <c r="I14" s="164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3"/>
      <c r="M14" s="84" t="s">
        <v>99</v>
      </c>
      <c r="N14" s="85"/>
      <c r="O14" s="86"/>
      <c r="P14" s="87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8"/>
      <c r="T14" s="89"/>
      <c r="U14" s="70"/>
      <c r="V14" s="70"/>
      <c r="W14" s="71"/>
      <c r="Y14" s="64">
        <v>2</v>
      </c>
      <c r="Z14" s="90" t="str">
        <f>IF(U16="","",IF(U16=Q14,Q14,Q18))</f>
        <v/>
      </c>
      <c r="AB14" s="91" t="str">
        <f>M13</f>
        <v>DUBART JACQUES</v>
      </c>
      <c r="AC14" s="92">
        <f>IF(AB14=M13,IF(O15="F","",O13),0)</f>
        <v>0</v>
      </c>
      <c r="AD14" s="92">
        <f>IF(AB14=M13,IF(O13="F","",O15),0)</f>
        <v>0</v>
      </c>
      <c r="AE14" s="93">
        <f>IF(AB14=Q14,IF(S18="F","",S14),0)</f>
        <v>0</v>
      </c>
      <c r="AF14" s="93">
        <f>IF(AB14=Q14,IF(S14="F","",S18),0)</f>
        <v>0</v>
      </c>
      <c r="AG14" s="92">
        <f>IF(AB14=J14,IF(I18="F","",I14),0)</f>
        <v>0</v>
      </c>
      <c r="AH14" s="92">
        <f>IF(AB14=J14,IF(I14="F","",I18),0)</f>
        <v>0</v>
      </c>
      <c r="AI14" s="93">
        <f>IF(AB14=F16,IF(E20="F","",E16),0)</f>
        <v>0</v>
      </c>
      <c r="AJ14" s="93">
        <f>IF(AB14=F16,IF(E16="F","",E20),0)</f>
        <v>0</v>
      </c>
      <c r="AK14" s="92">
        <f>IF(AB14=F10,IF(E6="F","",E10),0)</f>
        <v>0</v>
      </c>
      <c r="AL14" s="92">
        <f>IF(AB14=F10,IF(E10="F","",E6),0)</f>
        <v>0</v>
      </c>
      <c r="AM14" s="94">
        <f t="shared" ref="AM14:AN17" si="1">SUM(AC14,AE14,AG14,AI14,AK14)</f>
        <v>0</v>
      </c>
      <c r="AN14" s="94">
        <f t="shared" si="1"/>
        <v>0</v>
      </c>
      <c r="AO14" s="90">
        <f>AM14-AN14</f>
        <v>0</v>
      </c>
      <c r="AQ14" s="112"/>
      <c r="AR14" s="95" t="str">
        <f>Z6</f>
        <v/>
      </c>
      <c r="AS14" s="96" t="str">
        <f>IF(AR14="","",(VLOOKUP(AR14,AB4:AO17,14,FALSE)))</f>
        <v/>
      </c>
      <c r="AT14" s="115"/>
    </row>
    <row r="15" spans="1:46" ht="30" customHeight="1">
      <c r="A15" s="66"/>
      <c r="B15" s="70"/>
      <c r="C15" s="70"/>
      <c r="D15" s="70"/>
      <c r="E15" s="67"/>
      <c r="F15" s="72"/>
      <c r="G15" s="68" t="s">
        <v>32</v>
      </c>
      <c r="H15" s="68"/>
      <c r="I15" s="97"/>
      <c r="J15" s="68"/>
      <c r="K15" s="68"/>
      <c r="L15" s="73">
        <v>20</v>
      </c>
      <c r="M15" s="51" t="str">
        <f>IF(IF(ISNA(VLOOKUP(L15,Inscrits!$A$2:$C$25,2,FALSE)),"",VLOOKUP(L15,Inscrits!$A$2:$C$25,2,FALSE))=0,"",IF(ISNA(VLOOKUP(L15,Inscrits!$A$2:$C$25,2,FALSE)),"",VLOOKUP(L15,Inscrits!$A$2:$C$25,2,FALSE)))</f>
        <v>BERNARD MAZZURCO MICHEL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(28)</v>
      </c>
      <c r="O15" s="74"/>
      <c r="P15" s="75"/>
      <c r="Q15" s="68"/>
      <c r="R15" s="68"/>
      <c r="S15" s="67"/>
      <c r="T15" s="98"/>
      <c r="U15" s="99" t="s">
        <v>30</v>
      </c>
      <c r="V15" s="70"/>
      <c r="W15" s="71"/>
      <c r="Y15" s="64">
        <v>4</v>
      </c>
      <c r="Z15" s="90" t="str">
        <f>IF(B18="","",IF(B18=F16,F16,F20))</f>
        <v/>
      </c>
      <c r="AB15" s="91" t="str">
        <f>M15</f>
        <v>BERNARD MAZZURCO MICHEL</v>
      </c>
      <c r="AC15" s="92">
        <f>IF(AB15=M15,IF(O13="F","",O15),0)</f>
        <v>0</v>
      </c>
      <c r="AD15" s="92">
        <f>IF(AB15=M15,IF(O15="F","",O13),0)</f>
        <v>0</v>
      </c>
      <c r="AE15" s="93">
        <f>IF(AB15=Q14,IF(S18="F","",S14),0)</f>
        <v>0</v>
      </c>
      <c r="AF15" s="93">
        <f>IF(AB15=Q14,IF(S14="F","",S18),0)</f>
        <v>0</v>
      </c>
      <c r="AG15" s="92">
        <f>IF(AB15=J14,IF(I18="F","",I14),0)</f>
        <v>0</v>
      </c>
      <c r="AH15" s="92">
        <f>IF(AB15=J14,IF(I14="F","",I18),0)</f>
        <v>0</v>
      </c>
      <c r="AI15" s="93">
        <f>IF(AB15=F16,IF(E20="F","",E16),0)</f>
        <v>0</v>
      </c>
      <c r="AJ15" s="93">
        <f>IF(AB15=F16,IF(E16="F","",E20),0)</f>
        <v>0</v>
      </c>
      <c r="AK15" s="92">
        <f>IF(AB15=F10,IF(E6="F","",E10),0)</f>
        <v>0</v>
      </c>
      <c r="AL15" s="92">
        <f>IF(AB15=F10,IF(E10="F","",E6),0)</f>
        <v>0</v>
      </c>
      <c r="AM15" s="94">
        <f t="shared" si="1"/>
        <v>0</v>
      </c>
      <c r="AN15" s="94">
        <f t="shared" si="1"/>
        <v>0</v>
      </c>
      <c r="AO15" s="90">
        <f>AM15-AN15</f>
        <v>0</v>
      </c>
      <c r="AQ15" s="112"/>
      <c r="AR15" s="100" t="str">
        <f>Z16</f>
        <v/>
      </c>
      <c r="AS15" s="101" t="str">
        <f>IF(AR15="","",(VLOOKUP(AR15,AB4:AO17,14,FALSE)))</f>
        <v/>
      </c>
      <c r="AT15" s="115"/>
    </row>
    <row r="16" spans="1:46" ht="30" customHeight="1">
      <c r="A16" s="66"/>
      <c r="B16" s="70"/>
      <c r="C16" s="70"/>
      <c r="D16" s="102"/>
      <c r="E16" s="83"/>
      <c r="F16" s="51" t="str">
        <f>J14</f>
        <v/>
      </c>
      <c r="G16" s="52" t="str">
        <f>K14</f>
        <v/>
      </c>
      <c r="H16" s="68"/>
      <c r="I16" s="97"/>
      <c r="J16" s="84" t="s">
        <v>104</v>
      </c>
      <c r="K16" s="85"/>
      <c r="L16" s="73"/>
      <c r="M16" s="68"/>
      <c r="N16" s="68"/>
      <c r="O16" s="67"/>
      <c r="P16" s="68"/>
      <c r="Q16" s="84" t="s">
        <v>102</v>
      </c>
      <c r="R16" s="85"/>
      <c r="S16" s="67"/>
      <c r="T16" s="103"/>
      <c r="U16" s="51" t="str">
        <f>IF(OR(S14="F",S14="A"),Q18,IF(OR(S18="F",S18="A"),Q14,IF(S14=S18,"",(IF(S14&gt;S18,Q14,Q18)))))</f>
        <v/>
      </c>
      <c r="V16" s="52" t="str">
        <f>IF(OR(S14="F",S14="A"),R18,IF(OR(S18="F",S18="A"),R14,IF(S14=S18,"",(IF(S14&gt;S18,R14,R18)))))</f>
        <v/>
      </c>
      <c r="W16" s="104" t="s">
        <v>58</v>
      </c>
      <c r="Y16" s="64">
        <v>6</v>
      </c>
      <c r="Z16" s="90" t="str">
        <f>IF(B18="","",IF(B18=F16,F20,F16))</f>
        <v/>
      </c>
      <c r="AB16" s="91">
        <f>M17</f>
        <v>0</v>
      </c>
      <c r="AC16" s="92">
        <f>IF(AB16=M17,IF(O19="F","",O17),0)</f>
        <v>0</v>
      </c>
      <c r="AD16" s="92">
        <f>IF(AB16=M17,IF(O17="F","",O19),0)</f>
        <v>0</v>
      </c>
      <c r="AE16" s="93">
        <f>IF(AB16=Q18,IF(S14="F","",S18),0)</f>
        <v>0</v>
      </c>
      <c r="AF16" s="93">
        <f>IF(AB16=Q18,IF(S18="F","",S14),0)</f>
        <v>0</v>
      </c>
      <c r="AG16" s="92">
        <f>IF(AB16=J18,IF(I14="F","",I18),0)</f>
        <v>0</v>
      </c>
      <c r="AH16" s="92">
        <f>IF(AB16=J18,IF(I18="F","",I14),0)</f>
        <v>0</v>
      </c>
      <c r="AI16" s="93">
        <f>IF(AB16=F16,IF(E20="F","",E16),0)</f>
        <v>0</v>
      </c>
      <c r="AJ16" s="93">
        <f>IF(AB16=F16,IF(E16="F","",E20),0)</f>
        <v>0</v>
      </c>
      <c r="AK16" s="92">
        <f>IF(AB16=F10,IF(E6="F","",E10),0)</f>
        <v>0</v>
      </c>
      <c r="AL16" s="92">
        <f>IF(AB16=F10,IF(E10="F","",E6),0)</f>
        <v>0</v>
      </c>
      <c r="AM16" s="94">
        <f t="shared" si="1"/>
        <v>0</v>
      </c>
      <c r="AN16" s="94">
        <f t="shared" si="1"/>
        <v>0</v>
      </c>
      <c r="AO16" s="90">
        <f>AM16-AN16</f>
        <v>0</v>
      </c>
      <c r="AQ16" s="112"/>
      <c r="AR16" s="165"/>
      <c r="AS16" s="166"/>
      <c r="AT16" s="115"/>
    </row>
    <row r="17" spans="1:46" ht="30" customHeight="1">
      <c r="A17" s="66"/>
      <c r="B17" s="105"/>
      <c r="C17" s="70" t="s">
        <v>36</v>
      </c>
      <c r="D17" s="70"/>
      <c r="E17" s="97"/>
      <c r="F17" s="68"/>
      <c r="G17" s="68"/>
      <c r="H17" s="68"/>
      <c r="I17" s="97"/>
      <c r="J17" s="68"/>
      <c r="K17" s="68"/>
      <c r="L17" s="73"/>
      <c r="M17" s="161"/>
      <c r="N17" s="162"/>
      <c r="O17" s="163"/>
      <c r="P17" s="75"/>
      <c r="Q17" s="68"/>
      <c r="R17" s="68"/>
      <c r="S17" s="67"/>
      <c r="T17" s="98"/>
      <c r="U17" s="70"/>
      <c r="V17" s="70"/>
      <c r="W17" s="71"/>
      <c r="Y17" s="64">
        <v>8</v>
      </c>
      <c r="Z17" s="90" t="str">
        <f>IF(F16="","",IF(F16=J14,J18,J14))</f>
        <v/>
      </c>
      <c r="AB17" s="91" t="str">
        <f>M19</f>
        <v>BONTOUX SYLVIE</v>
      </c>
      <c r="AC17" s="92">
        <f>IF(AB17=M19,IF(O17="F","",O19),0)</f>
        <v>0</v>
      </c>
      <c r="AD17" s="92">
        <f>IF(AB17=M19,IF(O19="F","",O17),0)</f>
        <v>0</v>
      </c>
      <c r="AE17" s="93">
        <f>IF(AB17=Q18,IF(S14="F","",S18),0)</f>
        <v>0</v>
      </c>
      <c r="AF17" s="93">
        <f>IF(AB17=Q18,IF(S18="F","",S14),0)</f>
        <v>0</v>
      </c>
      <c r="AG17" s="92">
        <f>IF(AB17=J18,IF(I14="F","",I18),0)</f>
        <v>0</v>
      </c>
      <c r="AH17" s="92">
        <f>IF(AB17=J18,IF(I18="F","",I14),0)</f>
        <v>0</v>
      </c>
      <c r="AI17" s="93">
        <f>IF(AB17=F16,IF(E20="F","",E16),0)</f>
        <v>0</v>
      </c>
      <c r="AJ17" s="93">
        <f>IF(AB17=F16,IF(E16="F","",E20),0)</f>
        <v>0</v>
      </c>
      <c r="AK17" s="92">
        <f>IF(AB17=F10,IF(E6="F","",E10),0)</f>
        <v>0</v>
      </c>
      <c r="AL17" s="92">
        <f>IF(AB17=F10,IF(E10="F","",E6),0)</f>
        <v>0</v>
      </c>
      <c r="AM17" s="94">
        <f t="shared" si="1"/>
        <v>0</v>
      </c>
      <c r="AN17" s="94">
        <f t="shared" si="1"/>
        <v>0</v>
      </c>
      <c r="AO17" s="90">
        <f>AM17-AN17</f>
        <v>0</v>
      </c>
      <c r="AQ17" s="112"/>
      <c r="AR17" s="165"/>
      <c r="AS17" s="166"/>
      <c r="AT17" s="115"/>
    </row>
    <row r="18" spans="1:46" ht="30" customHeight="1" thickBot="1">
      <c r="A18" s="106" t="s">
        <v>56</v>
      </c>
      <c r="B18" s="51" t="str">
        <f>IF(OR(E16="F",E16="A"),F20,IF(OR(E20="F",E20="A"),F16,IF(E16=E20,"",(IF(E16&gt;E20,F16,F20)))))</f>
        <v/>
      </c>
      <c r="C18" s="107" t="str">
        <f>IF(OR(E16="F",E16="A"),G20,IF(OR(E20="F",E20="A"),G16,IF(E16=E20,"",(IF(E16&gt;E20,G16,G20)))))</f>
        <v/>
      </c>
      <c r="D18" s="70"/>
      <c r="E18" s="97"/>
      <c r="F18" s="84" t="s">
        <v>106</v>
      </c>
      <c r="G18" s="85"/>
      <c r="H18" s="82"/>
      <c r="I18" s="164"/>
      <c r="J18" s="161"/>
      <c r="K18" s="162"/>
      <c r="L18" s="73"/>
      <c r="M18" s="84" t="s">
        <v>100</v>
      </c>
      <c r="N18" s="85"/>
      <c r="O18" s="86"/>
      <c r="P18" s="108"/>
      <c r="Q18" s="51" t="str">
        <f>M19</f>
        <v>BONTOUX SYLVIE</v>
      </c>
      <c r="R18" s="52" t="str">
        <f>N19</f>
        <v>(4)</v>
      </c>
      <c r="S18" s="88"/>
      <c r="T18" s="89"/>
      <c r="U18" s="70"/>
      <c r="V18" s="70"/>
      <c r="W18" s="71"/>
      <c r="AQ18" s="116"/>
      <c r="AR18" s="117"/>
      <c r="AS18" s="117"/>
      <c r="AT18" s="118"/>
    </row>
    <row r="19" spans="1:46" ht="30" customHeight="1">
      <c r="A19" s="66"/>
      <c r="B19" s="70"/>
      <c r="C19" s="70"/>
      <c r="D19" s="70"/>
      <c r="E19" s="97"/>
      <c r="F19" s="68"/>
      <c r="G19" s="68"/>
      <c r="H19" s="68"/>
      <c r="I19" s="67"/>
      <c r="J19" s="72"/>
      <c r="K19" s="68" t="s">
        <v>29</v>
      </c>
      <c r="L19" s="73">
        <v>4</v>
      </c>
      <c r="M19" s="51" t="str">
        <f>IF(IF(ISNA(VLOOKUP(L19,Inscrits!$A$2:$C$25,2,FALSE)),"",VLOOKUP(L19,Inscrits!$A$2:$C$25,2,FALSE))=0,"",IF(ISNA(VLOOKUP(L19,Inscrits!$A$2:$C$25,2,FALSE)),"",VLOOKUP(L19,Inscrits!$A$2:$C$25,2,FALSE)))</f>
        <v>BONTOUX SYLVIE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(4)</v>
      </c>
      <c r="O19" s="163"/>
      <c r="P19" s="75"/>
      <c r="Q19" s="76" t="s">
        <v>6</v>
      </c>
      <c r="R19" s="68"/>
      <c r="S19" s="67"/>
      <c r="T19" s="70"/>
      <c r="U19" s="70"/>
      <c r="V19" s="70"/>
      <c r="W19" s="71"/>
    </row>
    <row r="20" spans="1:46" ht="30" customHeight="1">
      <c r="A20" s="66"/>
      <c r="B20" s="70"/>
      <c r="C20" s="70"/>
      <c r="D20" s="102"/>
      <c r="E20" s="83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8"/>
      <c r="I20" s="67"/>
      <c r="J20" s="68"/>
      <c r="K20" s="68"/>
      <c r="L20" s="73"/>
      <c r="M20" s="68"/>
      <c r="N20" s="68"/>
      <c r="O20" s="67"/>
      <c r="P20" s="68"/>
      <c r="Q20" s="68"/>
      <c r="R20" s="68"/>
      <c r="S20" s="67"/>
      <c r="T20" s="70"/>
      <c r="U20" s="70"/>
      <c r="V20" s="70"/>
      <c r="W20" s="71"/>
    </row>
    <row r="21" spans="1:46" ht="30" customHeight="1">
      <c r="A21" s="66"/>
      <c r="B21" s="70"/>
      <c r="C21" s="70"/>
      <c r="D21" s="70"/>
      <c r="E21" s="67"/>
      <c r="F21" s="72"/>
      <c r="G21" s="68" t="s">
        <v>34</v>
      </c>
      <c r="H21" s="68"/>
      <c r="I21" s="67"/>
      <c r="J21" s="196" t="str">
        <f>"("&amp;Accueil!G18&amp;" manches coté perdants)"</f>
        <v>(3 manches coté perdants)</v>
      </c>
      <c r="K21" s="196"/>
      <c r="L21" s="196"/>
      <c r="M21" s="196"/>
      <c r="N21" s="196"/>
      <c r="O21" s="196"/>
      <c r="P21" s="196"/>
      <c r="Q21" s="196"/>
      <c r="R21" s="196"/>
      <c r="S21" s="67"/>
      <c r="T21" s="70"/>
      <c r="U21" s="70"/>
      <c r="V21" s="70"/>
      <c r="W21" s="71"/>
    </row>
    <row r="22" spans="1:46" ht="30" customHeight="1" thickBot="1">
      <c r="A22" s="119"/>
      <c r="B22" s="120"/>
      <c r="C22" s="120"/>
      <c r="D22" s="120"/>
      <c r="E22" s="121"/>
      <c r="F22" s="122"/>
      <c r="G22" s="122"/>
      <c r="H22" s="122"/>
      <c r="I22" s="121"/>
      <c r="J22" s="122"/>
      <c r="K22" s="122"/>
      <c r="L22" s="123"/>
      <c r="M22" s="122"/>
      <c r="N22" s="122"/>
      <c r="O22" s="121"/>
      <c r="P22" s="122"/>
      <c r="Q22" s="122"/>
      <c r="R22" s="122"/>
      <c r="S22" s="121"/>
      <c r="T22" s="120"/>
      <c r="U22" s="120"/>
      <c r="V22" s="120"/>
      <c r="W22" s="124"/>
    </row>
    <row r="23" spans="1:46" ht="30.95" customHeight="1" thickTop="1"/>
    <row r="24" spans="1:46" ht="14.1" customHeight="1">
      <c r="M24" s="68"/>
      <c r="N24" s="68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41" priority="1" stopIfTrue="1">
      <formula>AND(($F$6=$B$8),($F$6&lt;&gt;""))</formula>
    </cfRule>
    <cfRule type="expression" priority="2" stopIfTrue="1">
      <formula>$F$10=$B$8</formula>
    </cfRule>
    <cfRule type="expression" dxfId="140" priority="3" stopIfTrue="1">
      <formula>AND(($G$8&lt;&gt;""),($F$6&lt;&gt;""))</formula>
    </cfRule>
  </conditionalFormatting>
  <conditionalFormatting sqref="F10:G10">
    <cfRule type="expression" dxfId="139" priority="4" stopIfTrue="1">
      <formula>AND(($F$10=$B$8),($F$10&lt;&gt;""))</formula>
    </cfRule>
    <cfRule type="expression" priority="5" stopIfTrue="1">
      <formula>$F$6=$B$8</formula>
    </cfRule>
    <cfRule type="expression" dxfId="138" priority="6" stopIfTrue="1">
      <formula>AND(($G$8&lt;&gt;""),($F$10&lt;&gt;""))</formula>
    </cfRule>
  </conditionalFormatting>
  <conditionalFormatting sqref="F16:G16">
    <cfRule type="expression" dxfId="137" priority="7" stopIfTrue="1">
      <formula>AND(($F$16=$B$18),($F$16&lt;&gt;""))</formula>
    </cfRule>
    <cfRule type="expression" priority="8" stopIfTrue="1">
      <formula>$F$20=$B$18</formula>
    </cfRule>
    <cfRule type="expression" dxfId="136" priority="9" stopIfTrue="1">
      <formula>AND(($G$18&lt;&gt;""),($F$16&lt;&gt;""))</formula>
    </cfRule>
  </conditionalFormatting>
  <conditionalFormatting sqref="F20:G20">
    <cfRule type="expression" dxfId="135" priority="10" stopIfTrue="1">
      <formula>AND(($F$20=$B$18),($F$20&lt;&gt;""))</formula>
    </cfRule>
    <cfRule type="expression" priority="11" stopIfTrue="1">
      <formula>$F$16=$B$18</formula>
    </cfRule>
    <cfRule type="expression" dxfId="134" priority="12" stopIfTrue="1">
      <formula>AND(($G$18&lt;&gt;""),($F$20&lt;&gt;""))</formula>
    </cfRule>
  </conditionalFormatting>
  <conditionalFormatting sqref="Q4:R4">
    <cfRule type="expression" dxfId="133" priority="13" stopIfTrue="1">
      <formula>AND(($Q$4=$U$6),($Q$4&lt;&gt;""))</formula>
    </cfRule>
    <cfRule type="expression" priority="14" stopIfTrue="1">
      <formula>$Q$8=$U$6</formula>
    </cfRule>
    <cfRule type="expression" dxfId="132" priority="15" stopIfTrue="1">
      <formula>AND(($R$6&lt;&gt;""),($Q$4&lt;&gt;""))</formula>
    </cfRule>
  </conditionalFormatting>
  <conditionalFormatting sqref="Q8:R8">
    <cfRule type="expression" dxfId="131" priority="16" stopIfTrue="1">
      <formula>AND(($Q$8=$U$6),($Q$8&lt;&gt;""))</formula>
    </cfRule>
    <cfRule type="expression" priority="17" stopIfTrue="1">
      <formula>$Q$4=$U$6</formula>
    </cfRule>
    <cfRule type="expression" dxfId="130" priority="18" stopIfTrue="1">
      <formula>AND(($R$6&lt;&gt;""),($Q$8&lt;&gt;""))</formula>
    </cfRule>
  </conditionalFormatting>
  <conditionalFormatting sqref="Q14:R14">
    <cfRule type="expression" dxfId="129" priority="19" stopIfTrue="1">
      <formula>AND(($Q$14=$U$16),($Q$14&lt;&gt;""))</formula>
    </cfRule>
    <cfRule type="expression" priority="20" stopIfTrue="1">
      <formula>$Q$18=$U$16</formula>
    </cfRule>
    <cfRule type="expression" dxfId="128" priority="21" stopIfTrue="1">
      <formula>AND(($R$16&lt;&gt;""),($Q$14&lt;&gt;""))</formula>
    </cfRule>
  </conditionalFormatting>
  <conditionalFormatting sqref="Q18:R18">
    <cfRule type="expression" dxfId="127" priority="22" stopIfTrue="1">
      <formula>AND(($Q$18=$U$16),($Q$18&lt;&gt;""))</formula>
    </cfRule>
    <cfRule type="expression" priority="23" stopIfTrue="1">
      <formula>$Q$14=$U$16</formula>
    </cfRule>
    <cfRule type="expression" dxfId="126" priority="24" stopIfTrue="1">
      <formula>AND(($R$16&lt;&gt;""),($Q$18&lt;&gt;""))</formula>
    </cfRule>
  </conditionalFormatting>
  <conditionalFormatting sqref="M7:N7">
    <cfRule type="expression" dxfId="125" priority="25" stopIfTrue="1">
      <formula>AND(($M$7=$Q$8),($M$7&lt;&gt;""))</formula>
    </cfRule>
    <cfRule type="expression" priority="26" stopIfTrue="1">
      <formula>$M$9=$Q$8</formula>
    </cfRule>
    <cfRule type="expression" dxfId="124" priority="27" stopIfTrue="1">
      <formula>AND(($N$8&lt;&gt;""),($M$7&lt;&gt;""))</formula>
    </cfRule>
  </conditionalFormatting>
  <conditionalFormatting sqref="M9:N9">
    <cfRule type="expression" dxfId="123" priority="28" stopIfTrue="1">
      <formula>AND(($M$9=$Q$8),($M$9&lt;&gt;""))</formula>
    </cfRule>
    <cfRule type="expression" priority="29" stopIfTrue="1">
      <formula>$M$7=$Q$8</formula>
    </cfRule>
    <cfRule type="expression" dxfId="122" priority="30" stopIfTrue="1">
      <formula>AND(($N$8&lt;&gt;""),($M$9&lt;&gt;""))</formula>
    </cfRule>
  </conditionalFormatting>
  <conditionalFormatting sqref="M13:N13">
    <cfRule type="expression" dxfId="121" priority="31" stopIfTrue="1">
      <formula>AND(($M$13=$Q$14),($M$13&lt;&gt;""))</formula>
    </cfRule>
    <cfRule type="expression" priority="32" stopIfTrue="1">
      <formula>$M$15=$Q$14</formula>
    </cfRule>
    <cfRule type="expression" dxfId="120" priority="33" stopIfTrue="1">
      <formula>AND(($N$14&lt;&gt;""),($M$13&lt;&gt;""))</formula>
    </cfRule>
  </conditionalFormatting>
  <conditionalFormatting sqref="M15:N15">
    <cfRule type="expression" dxfId="119" priority="34" stopIfTrue="1">
      <formula>AND(($M$15=$Q$14),($M$15&lt;&gt;""))</formula>
    </cfRule>
    <cfRule type="expression" priority="35" stopIfTrue="1">
      <formula>$M$13=$Q$14</formula>
    </cfRule>
    <cfRule type="expression" dxfId="118" priority="36" stopIfTrue="1">
      <formula>AND(($N$14&lt;&gt;""),($M$15&lt;&gt;""))</formula>
    </cfRule>
  </conditionalFormatting>
  <conditionalFormatting sqref="S14 S8 S4 S18 E20 E16 O15 O13 O9 O7 E10 E6">
    <cfRule type="cellIs" dxfId="117" priority="37" stopIfTrue="1" operator="equal">
      <formula>"F"</formula>
    </cfRule>
    <cfRule type="cellIs" dxfId="116" priority="38" stopIfTrue="1" operator="equal">
      <formula>"A"</formula>
    </cfRule>
  </conditionalFormatting>
  <dataValidations count="3">
    <dataValidation type="list" allowBlank="1" showInputMessage="1" showErrorMessage="1" sqref="O13 O15 O7 O9 S8 S4 S14 S18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N4 R6 N14 N18 R16 G18 K6 G8 K16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AT24"/>
  <sheetViews>
    <sheetView showGridLines="0" zoomScale="75" workbookViewId="0">
      <selection activeCell="G25" sqref="G25:G27"/>
    </sheetView>
  </sheetViews>
  <sheetFormatPr baseColWidth="10" defaultRowHeight="14.1" customHeight="1"/>
  <cols>
    <col min="1" max="1" width="7.42578125" style="64" customWidth="1"/>
    <col min="2" max="2" width="18.7109375" style="64" customWidth="1"/>
    <col min="3" max="3" width="5.28515625" style="64" bestFit="1" customWidth="1"/>
    <col min="4" max="4" width="3.42578125" style="64" bestFit="1" customWidth="1"/>
    <col min="5" max="5" width="3" style="125" customWidth="1"/>
    <col min="6" max="6" width="18.7109375" style="126" customWidth="1"/>
    <col min="7" max="7" width="4.7109375" style="126" customWidth="1"/>
    <col min="8" max="8" width="3.42578125" style="126" customWidth="1"/>
    <col min="9" max="9" width="3" style="125" customWidth="1"/>
    <col min="10" max="10" width="18.7109375" style="126" customWidth="1"/>
    <col min="11" max="11" width="4.7109375" style="126" customWidth="1"/>
    <col min="12" max="12" width="4.140625" style="127" customWidth="1"/>
    <col min="13" max="13" width="24" style="126" bestFit="1" customWidth="1"/>
    <col min="14" max="14" width="4.7109375" style="126" customWidth="1"/>
    <col min="15" max="15" width="3" style="125" customWidth="1"/>
    <col min="16" max="16" width="3.42578125" style="126" customWidth="1"/>
    <col min="17" max="17" width="18.7109375" style="126" customWidth="1"/>
    <col min="18" max="18" width="4.7109375" style="126" customWidth="1"/>
    <col min="19" max="19" width="3" style="125" customWidth="1"/>
    <col min="20" max="20" width="3.42578125" style="64" customWidth="1"/>
    <col min="21" max="21" width="18.7109375" style="64" customWidth="1"/>
    <col min="22" max="22" width="5.42578125" style="64" bestFit="1" customWidth="1"/>
    <col min="23" max="23" width="7.42578125" style="64" customWidth="1"/>
    <col min="24" max="24" width="4.7109375" style="64" customWidth="1"/>
    <col min="25" max="25" width="2.28515625" style="64" hidden="1" customWidth="1"/>
    <col min="26" max="26" width="18.7109375" style="64" hidden="1" customWidth="1"/>
    <col min="27" max="27" width="3.42578125" style="64" hidden="1" customWidth="1"/>
    <col min="28" max="28" width="18.7109375" style="65" hidden="1" customWidth="1"/>
    <col min="29" max="29" width="3" style="64" hidden="1" customWidth="1"/>
    <col min="30" max="30" width="2.85546875" style="64" hidden="1" customWidth="1"/>
    <col min="31" max="31" width="3" style="64" hidden="1" customWidth="1"/>
    <col min="32" max="32" width="2.85546875" style="64" hidden="1" customWidth="1"/>
    <col min="33" max="33" width="3" style="64" hidden="1" customWidth="1"/>
    <col min="34" max="34" width="2.85546875" style="64" hidden="1" customWidth="1"/>
    <col min="35" max="35" width="3" style="64" hidden="1" customWidth="1"/>
    <col min="36" max="36" width="2.85546875" style="64" hidden="1" customWidth="1"/>
    <col min="37" max="37" width="3" style="64" hidden="1" customWidth="1"/>
    <col min="38" max="38" width="2.85546875" style="64" hidden="1" customWidth="1"/>
    <col min="39" max="39" width="3" style="64" hidden="1" customWidth="1"/>
    <col min="40" max="40" width="2.85546875" style="64" hidden="1" customWidth="1"/>
    <col min="41" max="41" width="4.7109375" style="64" hidden="1" customWidth="1"/>
    <col min="42" max="42" width="3.42578125" style="64" hidden="1" customWidth="1"/>
    <col min="43" max="43" width="3.42578125" style="64" bestFit="1" customWidth="1"/>
    <col min="44" max="44" width="18.7109375" style="64" customWidth="1"/>
    <col min="45" max="45" width="4.7109375" style="64" customWidth="1"/>
    <col min="46" max="46" width="3.42578125" style="64" bestFit="1" customWidth="1"/>
    <col min="47" max="16384" width="11.42578125" style="64"/>
  </cols>
  <sheetData>
    <row r="1" spans="1:46" ht="30" customHeight="1" thickTop="1" thickBot="1">
      <c r="A1" s="59"/>
      <c r="B1" s="60"/>
      <c r="C1" s="60"/>
      <c r="D1" s="60"/>
      <c r="E1" s="61"/>
      <c r="F1" s="62"/>
      <c r="G1" s="62"/>
      <c r="H1" s="62"/>
      <c r="I1" s="61"/>
      <c r="J1" s="199" t="str">
        <f>"("&amp;Accueil!D18&amp;" manches coté gagnants)"</f>
        <v>(3 manches coté gagnants)</v>
      </c>
      <c r="K1" s="199"/>
      <c r="L1" s="199"/>
      <c r="M1" s="199"/>
      <c r="N1" s="199"/>
      <c r="O1" s="199"/>
      <c r="P1" s="199"/>
      <c r="Q1" s="199"/>
      <c r="R1" s="199"/>
      <c r="S1" s="61"/>
      <c r="T1" s="60"/>
      <c r="U1" s="60"/>
      <c r="V1" s="60"/>
      <c r="W1" s="63"/>
    </row>
    <row r="2" spans="1:46" ht="30" customHeight="1">
      <c r="A2" s="66"/>
      <c r="E2" s="67"/>
      <c r="F2" s="68"/>
      <c r="G2" s="68"/>
      <c r="H2" s="68"/>
      <c r="I2" s="67"/>
      <c r="J2" s="69"/>
      <c r="K2" s="69"/>
      <c r="L2" s="69"/>
      <c r="M2" s="69"/>
      <c r="N2" s="69"/>
      <c r="O2" s="69"/>
      <c r="P2" s="69"/>
      <c r="Q2" s="69"/>
      <c r="R2" s="69"/>
      <c r="S2" s="67"/>
      <c r="T2" s="70"/>
      <c r="U2" s="70"/>
      <c r="V2" s="70"/>
      <c r="W2" s="71"/>
      <c r="AQ2" s="200" t="s">
        <v>37</v>
      </c>
      <c r="AR2" s="201"/>
      <c r="AS2" s="201"/>
      <c r="AT2" s="202"/>
    </row>
    <row r="3" spans="1:46" ht="30" customHeight="1" thickBot="1">
      <c r="A3" s="66"/>
      <c r="E3" s="67"/>
      <c r="F3" s="68"/>
      <c r="G3" s="68"/>
      <c r="H3" s="68"/>
      <c r="I3" s="67"/>
      <c r="J3" s="72"/>
      <c r="K3" s="68" t="s">
        <v>0</v>
      </c>
      <c r="L3" s="73">
        <v>3</v>
      </c>
      <c r="M3" s="51" t="str">
        <f>IF(IF(ISNA(VLOOKUP(L3,Inscrits!$A$2:$C$25,2,FALSE)),"",VLOOKUP(L3,Inscrits!$A$2:$C$25,2,FALSE))=0,"",IF(ISNA(VLOOKUP(L3,Inscrits!$A$2:$C$25,2,FALSE)),"",VLOOKUP(L3,Inscrits!$A$2:$C$25,2,FALSE)))</f>
        <v>LAZEREG RADIL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(3)</v>
      </c>
      <c r="O3" s="163"/>
      <c r="P3" s="75"/>
      <c r="Q3" s="76" t="s">
        <v>1</v>
      </c>
      <c r="R3" s="68"/>
      <c r="S3" s="67"/>
      <c r="T3" s="70"/>
      <c r="U3" s="70"/>
      <c r="V3" s="70"/>
      <c r="W3" s="71"/>
      <c r="AC3" s="77" t="s">
        <v>2</v>
      </c>
      <c r="AD3" s="77" t="s">
        <v>3</v>
      </c>
      <c r="AE3" s="77" t="s">
        <v>2</v>
      </c>
      <c r="AF3" s="77" t="s">
        <v>3</v>
      </c>
      <c r="AG3" s="77" t="s">
        <v>2</v>
      </c>
      <c r="AH3" s="77" t="s">
        <v>3</v>
      </c>
      <c r="AI3" s="77" t="s">
        <v>2</v>
      </c>
      <c r="AJ3" s="77" t="s">
        <v>3</v>
      </c>
      <c r="AK3" s="77" t="s">
        <v>2</v>
      </c>
      <c r="AL3" s="77" t="s">
        <v>3</v>
      </c>
      <c r="AM3" s="77" t="s">
        <v>2</v>
      </c>
      <c r="AN3" s="77" t="s">
        <v>3</v>
      </c>
      <c r="AO3" s="77" t="s">
        <v>4</v>
      </c>
      <c r="AQ3" s="78"/>
      <c r="AR3" s="79" t="s">
        <v>5</v>
      </c>
      <c r="AS3" s="80" t="s">
        <v>4</v>
      </c>
      <c r="AT3" s="81"/>
    </row>
    <row r="4" spans="1:46" ht="30" customHeight="1" thickTop="1">
      <c r="A4" s="66"/>
      <c r="E4" s="67"/>
      <c r="F4" s="68"/>
      <c r="G4" s="68"/>
      <c r="H4" s="82"/>
      <c r="I4" s="164"/>
      <c r="J4" s="161"/>
      <c r="K4" s="162"/>
      <c r="L4" s="73"/>
      <c r="M4" s="84" t="s">
        <v>97</v>
      </c>
      <c r="N4" s="85"/>
      <c r="O4" s="86"/>
      <c r="P4" s="87"/>
      <c r="Q4" s="51" t="str">
        <f>M3</f>
        <v>LAZEREG RADIL</v>
      </c>
      <c r="R4" s="52" t="str">
        <f>N3</f>
        <v>(3)</v>
      </c>
      <c r="S4" s="88"/>
      <c r="T4" s="89"/>
      <c r="U4" s="70"/>
      <c r="V4" s="70"/>
      <c r="W4" s="71"/>
      <c r="Y4" s="64">
        <v>1</v>
      </c>
      <c r="Z4" s="90" t="str">
        <f>IF(U6="","",IF(U6=Q4,Q4,Q8))</f>
        <v/>
      </c>
      <c r="AB4" s="91" t="str">
        <f>M3</f>
        <v>LAZEREG RADIL</v>
      </c>
      <c r="AC4" s="92">
        <f>IF(AB4=M3,IF(O5="F","",O3),0)</f>
        <v>0</v>
      </c>
      <c r="AD4" s="92">
        <f>IF(AB4=M3,IF(O3="F","",O5),0)</f>
        <v>0</v>
      </c>
      <c r="AE4" s="93">
        <f>IF(AB4=Q4,IF(S8="F","",S4),0)</f>
        <v>0</v>
      </c>
      <c r="AF4" s="93">
        <f>IF(AB4=Q4,IF(S4="F","",S8),0)</f>
        <v>0</v>
      </c>
      <c r="AG4" s="92">
        <f>IF(AB4=J4,IF(I8="F","",I4),0)</f>
        <v>0</v>
      </c>
      <c r="AH4" s="92">
        <f>IF(AB4=J4,IF(I4="F","",I8),0)</f>
        <v>0</v>
      </c>
      <c r="AI4" s="93">
        <f>IF(AB4=F6,IF(E10="F","",E6),0)</f>
        <v>0</v>
      </c>
      <c r="AJ4" s="93">
        <f>IF(AB4=F6,IF(E6="F","",E10),0)</f>
        <v>0</v>
      </c>
      <c r="AK4" s="92">
        <f>IF(AB4=F20,IF(E16="F","",E20),0)</f>
        <v>0</v>
      </c>
      <c r="AL4" s="92">
        <f>IF(AB4=F20,IF(E20="F","",E16),0)</f>
        <v>0</v>
      </c>
      <c r="AM4" s="94">
        <f t="shared" ref="AM4:AN7" si="0">SUM(AC4,AE4,AG4,AI4,AK4)</f>
        <v>0</v>
      </c>
      <c r="AN4" s="94">
        <f t="shared" si="0"/>
        <v>0</v>
      </c>
      <c r="AO4" s="90">
        <f>AM4-AN4</f>
        <v>0</v>
      </c>
      <c r="AQ4" s="78"/>
      <c r="AR4" s="95" t="str">
        <f>Z4</f>
        <v/>
      </c>
      <c r="AS4" s="96" t="str">
        <f>IF(AR4="","",(VLOOKUP(AR4,AB4:AO17,14,FALSE)))</f>
        <v/>
      </c>
      <c r="AT4" s="81"/>
    </row>
    <row r="5" spans="1:46" ht="30" customHeight="1">
      <c r="A5" s="66"/>
      <c r="B5" s="70"/>
      <c r="C5" s="70"/>
      <c r="D5" s="70"/>
      <c r="E5" s="67"/>
      <c r="F5" s="72"/>
      <c r="G5" s="68" t="s">
        <v>31</v>
      </c>
      <c r="H5" s="68"/>
      <c r="I5" s="97"/>
      <c r="J5" s="68"/>
      <c r="K5" s="68"/>
      <c r="L5" s="73"/>
      <c r="M5" s="161"/>
      <c r="N5" s="162"/>
      <c r="O5" s="163"/>
      <c r="P5" s="75"/>
      <c r="Q5" s="68"/>
      <c r="R5" s="68"/>
      <c r="S5" s="67"/>
      <c r="T5" s="98"/>
      <c r="U5" s="99" t="s">
        <v>8</v>
      </c>
      <c r="V5" s="70"/>
      <c r="W5" s="71"/>
      <c r="Y5" s="64">
        <v>3</v>
      </c>
      <c r="Z5" s="90" t="str">
        <f>IF(B8="","",IF(B8=F6,F6,F10))</f>
        <v/>
      </c>
      <c r="AB5" s="91">
        <f>M5</f>
        <v>0</v>
      </c>
      <c r="AC5" s="92">
        <f>IF(AB5=M5,IF(O3="F","",O5),0)</f>
        <v>0</v>
      </c>
      <c r="AD5" s="92">
        <f>IF(AB5=M5,IF(O5="F","",O3),0)</f>
        <v>0</v>
      </c>
      <c r="AE5" s="93">
        <f>IF(AB5=Q4,IF(S8="F","",S4),0)</f>
        <v>0</v>
      </c>
      <c r="AF5" s="93">
        <f>IF(AB5=Q4,IF(S4="F","",S8),0)</f>
        <v>0</v>
      </c>
      <c r="AG5" s="92">
        <f>IF(AB5=J4,IF(I8="F","",I4),0)</f>
        <v>0</v>
      </c>
      <c r="AH5" s="92">
        <f>IF(AB5=J4,IF(I4="F","",I8),0)</f>
        <v>0</v>
      </c>
      <c r="AI5" s="93">
        <f>IF(AB5=F6,IF(E10="F","",E6),0)</f>
        <v>0</v>
      </c>
      <c r="AJ5" s="93">
        <f>IF(AB5=F6,IF(E6="F","",E10),0)</f>
        <v>0</v>
      </c>
      <c r="AK5" s="92">
        <f>IF(AB5=F20,IF(E16="F","",E20),0)</f>
        <v>0</v>
      </c>
      <c r="AL5" s="92">
        <f>IF(AB5=F20,IF(E20="F","",E16),0)</f>
        <v>0</v>
      </c>
      <c r="AM5" s="94">
        <f t="shared" si="0"/>
        <v>0</v>
      </c>
      <c r="AN5" s="94">
        <f t="shared" si="0"/>
        <v>0</v>
      </c>
      <c r="AO5" s="90">
        <f>AM5-AN5</f>
        <v>0</v>
      </c>
      <c r="AQ5" s="78"/>
      <c r="AR5" s="100" t="str">
        <f>Z14</f>
        <v/>
      </c>
      <c r="AS5" s="101" t="str">
        <f>IF(AR5="","",(VLOOKUP(AR5,AB4:AO17,14,FALSE)))</f>
        <v/>
      </c>
      <c r="AT5" s="81"/>
    </row>
    <row r="6" spans="1:46" ht="30" customHeight="1">
      <c r="A6" s="66"/>
      <c r="B6" s="70"/>
      <c r="C6" s="70"/>
      <c r="D6" s="102"/>
      <c r="E6" s="83"/>
      <c r="F6" s="51" t="str">
        <f>J8</f>
        <v/>
      </c>
      <c r="G6" s="52" t="str">
        <f>K8</f>
        <v/>
      </c>
      <c r="H6" s="68"/>
      <c r="I6" s="97"/>
      <c r="J6" s="84" t="s">
        <v>103</v>
      </c>
      <c r="K6" s="85"/>
      <c r="L6" s="73"/>
      <c r="M6" s="68"/>
      <c r="N6" s="68"/>
      <c r="O6" s="67"/>
      <c r="P6" s="68"/>
      <c r="Q6" s="84" t="s">
        <v>101</v>
      </c>
      <c r="R6" s="85"/>
      <c r="S6" s="67"/>
      <c r="T6" s="103"/>
      <c r="U6" s="51" t="str">
        <f>IF(OR(S4="F",S4="A"),Q8,IF(OR(S8="F",S8="A"),Q4,IF(S4=S8,"",(IF(S4&gt;S8,Q4,Q8)))))</f>
        <v/>
      </c>
      <c r="V6" s="52" t="str">
        <f>IF(OR(S4="F",S4="A"),R8,IF(OR(S8="F",S8="A"),R4,IF(S4=S8,"",(IF(S4&gt;S8,R4,R8)))))</f>
        <v/>
      </c>
      <c r="W6" s="104" t="s">
        <v>60</v>
      </c>
      <c r="Y6" s="64">
        <v>5</v>
      </c>
      <c r="Z6" s="90" t="str">
        <f>IF(B8="","",IF(B8=F6,F10,F6))</f>
        <v/>
      </c>
      <c r="AB6" s="91" t="str">
        <f>M7</f>
        <v>CLAUDON PIERRE YVES</v>
      </c>
      <c r="AC6" s="92">
        <f>IF(AB6=M7,IF(O9="F","",O7),0)</f>
        <v>0</v>
      </c>
      <c r="AD6" s="92">
        <f>IF(AB6=M7,IF(O7="F","",O9),0)</f>
        <v>0</v>
      </c>
      <c r="AE6" s="93">
        <f>IF(AB6=Q8,IF(S4="F","",S8),0)</f>
        <v>0</v>
      </c>
      <c r="AF6" s="93">
        <f>IF(AB6=Q8,IF(S8="F","",S4),0)</f>
        <v>0</v>
      </c>
      <c r="AG6" s="92">
        <f>IF(AB6=J8,IF(I4="F","",I8),0)</f>
        <v>0</v>
      </c>
      <c r="AH6" s="92">
        <f>IF(AB6=J8,IF(I8="F","",I4),0)</f>
        <v>0</v>
      </c>
      <c r="AI6" s="93">
        <f>IF(AB6=F6,IF(E10="F","",E6),0)</f>
        <v>0</v>
      </c>
      <c r="AJ6" s="93">
        <f>IF(AB6=F6,IF(E6="F","",E10),0)</f>
        <v>0</v>
      </c>
      <c r="AK6" s="92">
        <f>IF(AB6=F20,IF(E16="F","",E20),0)</f>
        <v>0</v>
      </c>
      <c r="AL6" s="92">
        <f>IF(AB6=F20,IF(E20="F","",E16),0)</f>
        <v>0</v>
      </c>
      <c r="AM6" s="94">
        <f t="shared" si="0"/>
        <v>0</v>
      </c>
      <c r="AN6" s="94">
        <f t="shared" si="0"/>
        <v>0</v>
      </c>
      <c r="AO6" s="90">
        <f>AM6-AN6</f>
        <v>0</v>
      </c>
      <c r="AQ6" s="78"/>
      <c r="AR6" s="100" t="str">
        <f>Z5</f>
        <v/>
      </c>
      <c r="AS6" s="101" t="str">
        <f>IF(AR6="","",(VLOOKUP(AR6,AB4:AO17,14,FALSE)))</f>
        <v/>
      </c>
      <c r="AT6" s="81"/>
    </row>
    <row r="7" spans="1:46" ht="30" customHeight="1">
      <c r="A7" s="66"/>
      <c r="B7" s="105"/>
      <c r="C7" s="70" t="s">
        <v>35</v>
      </c>
      <c r="D7" s="70"/>
      <c r="E7" s="97"/>
      <c r="F7" s="68"/>
      <c r="G7" s="68"/>
      <c r="H7" s="68"/>
      <c r="I7" s="97"/>
      <c r="J7" s="68"/>
      <c r="K7" s="68"/>
      <c r="L7" s="73">
        <v>19</v>
      </c>
      <c r="M7" s="51" t="str">
        <f>IF(IF(ISNA(VLOOKUP(L7,Inscrits!$A$2:$C$25,2,FALSE)),"",VLOOKUP(L7,Inscrits!$A$2:$C$25,2,FALSE))=0,"",IF(ISNA(VLOOKUP(L7,Inscrits!$A$2:$C$25,2,FALSE)),"",VLOOKUP(L7,Inscrits!$A$2:$C$25,2,FALSE)))</f>
        <v>CLAUDON PIERRE YVES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(27)</v>
      </c>
      <c r="O7" s="74"/>
      <c r="P7" s="75"/>
      <c r="Q7" s="68"/>
      <c r="R7" s="68"/>
      <c r="S7" s="67"/>
      <c r="T7" s="98"/>
      <c r="U7" s="70"/>
      <c r="V7" s="70"/>
      <c r="W7" s="71"/>
      <c r="Y7" s="64">
        <v>7</v>
      </c>
      <c r="Z7" s="90" t="str">
        <f>IF(F6="","",IF(F6=J4,J8,J4))</f>
        <v/>
      </c>
      <c r="AB7" s="91" t="str">
        <f>M9</f>
        <v>AGNEL FLORENT</v>
      </c>
      <c r="AC7" s="92">
        <f>IF(AB7=M9,IF(O7="F","",O9),0)</f>
        <v>0</v>
      </c>
      <c r="AD7" s="92">
        <f>IF(AB7=M9,IF(O9="F","",O7),0)</f>
        <v>0</v>
      </c>
      <c r="AE7" s="93">
        <f>IF(AB7=Q8,IF(S4="F","",S8),0)</f>
        <v>0</v>
      </c>
      <c r="AF7" s="93">
        <f>IF(AB7=Q8,IF(S8="F","",S4),0)</f>
        <v>0</v>
      </c>
      <c r="AG7" s="92">
        <f>IF(AB7=J8,IF(I4="F","",I8),0)</f>
        <v>0</v>
      </c>
      <c r="AH7" s="92">
        <f>IF(AB7=J8,IF(I8="F","",I4),0)</f>
        <v>0</v>
      </c>
      <c r="AI7" s="93">
        <f>IF(AB7=F6,IF(E10="F","",E6),0)</f>
        <v>0</v>
      </c>
      <c r="AJ7" s="93">
        <f>IF(AB7=F6,IF(E6="F","",E10),0)</f>
        <v>0</v>
      </c>
      <c r="AK7" s="92">
        <f>IF(AB7=F20,IF(E16="F","",E20),0)</f>
        <v>0</v>
      </c>
      <c r="AL7" s="92">
        <f>IF(AB7=F20,IF(E20="F","",E16),0)</f>
        <v>0</v>
      </c>
      <c r="AM7" s="94">
        <f t="shared" si="0"/>
        <v>0</v>
      </c>
      <c r="AN7" s="94">
        <f t="shared" si="0"/>
        <v>0</v>
      </c>
      <c r="AO7" s="90">
        <f>AM7-AN7</f>
        <v>0</v>
      </c>
      <c r="AQ7" s="78"/>
      <c r="AR7" s="100" t="str">
        <f>Z15</f>
        <v/>
      </c>
      <c r="AS7" s="101" t="str">
        <f>IF(AR7="","",(VLOOKUP(AR7,AB4:AO17,14,FALSE)))</f>
        <v/>
      </c>
      <c r="AT7" s="81"/>
    </row>
    <row r="8" spans="1:46" ht="30" customHeight="1" thickBot="1">
      <c r="A8" s="106" t="s">
        <v>59</v>
      </c>
      <c r="B8" s="51" t="str">
        <f>IF(OR(E6="F",E6="A"),F10,IF(OR(E10="F",E10="A"),F6,IF(E6=E10,"",(IF(E6&gt;E10,F6,F10)))))</f>
        <v/>
      </c>
      <c r="C8" s="107" t="str">
        <f>IF(OR(E6="F",E6="A"),G10,IF(OR(E10="F",E10="A"),G6,IF(E6=E10,"",(IF(E6&gt;E10,G6,G10)))))</f>
        <v/>
      </c>
      <c r="D8" s="70"/>
      <c r="E8" s="97"/>
      <c r="F8" s="84" t="s">
        <v>105</v>
      </c>
      <c r="G8" s="85"/>
      <c r="H8" s="82"/>
      <c r="I8" s="164"/>
      <c r="J8" s="51" t="str">
        <f>IF(OR(AND(O7="F",O9="F"),AND(O7="A",O9="A")),M9,IF(OR(O7="F",O7="A"),M7,IF(OR(O9="F",O9="A"),M9,IF(O7=O9,"",(IF(O7&lt;O9,M7,M9))))))</f>
        <v/>
      </c>
      <c r="K8" s="52" t="str">
        <f>IF(OR(AND(O7="F",O9="F"),AND(O7="A",O9="A")),N9,IF(OR(O7="F",O7="A"),N7,IF(OR(O9="F",O9="A"),N9,IF(O7=O9,"",(IF(O7&lt;O9,N7,N9))))))</f>
        <v/>
      </c>
      <c r="L8" s="73"/>
      <c r="M8" s="84" t="s">
        <v>98</v>
      </c>
      <c r="N8" s="85"/>
      <c r="O8" s="86"/>
      <c r="P8" s="108"/>
      <c r="Q8" s="51" t="str">
        <f>IF(OR(AND(O7="F",O9="F"),AND(O7="A",O9="A")),M7,IF(OR(O7="F",O7="A"),M9,IF(OR(O9="F",O9="A"),M7,IF(O7=O9,"",(IF(O7&gt;O9,M7,M9))))))</f>
        <v/>
      </c>
      <c r="R8" s="52" t="str">
        <f>IF(OR(AND(O7="F",O9="F"),AND(O7="A",O9="A")),N7,IF(OR(O7="F",O7="A"),N9,IF(OR(O9="F",O9="A"),N7,IF(O7=O9,"",(IF(O7&gt;O9,N7,N9))))))</f>
        <v/>
      </c>
      <c r="S8" s="88"/>
      <c r="T8" s="89"/>
      <c r="U8" s="70"/>
      <c r="V8" s="70"/>
      <c r="W8" s="71"/>
      <c r="AQ8" s="109"/>
      <c r="AR8" s="110"/>
      <c r="AS8" s="110"/>
      <c r="AT8" s="111"/>
    </row>
    <row r="9" spans="1:46" ht="30" customHeight="1">
      <c r="A9" s="66"/>
      <c r="B9" s="70"/>
      <c r="C9" s="70"/>
      <c r="D9" s="70"/>
      <c r="E9" s="97"/>
      <c r="F9" s="68"/>
      <c r="G9" s="68"/>
      <c r="H9" s="68"/>
      <c r="I9" s="67"/>
      <c r="J9" s="72"/>
      <c r="K9" s="68" t="s">
        <v>9</v>
      </c>
      <c r="L9" s="73">
        <v>14</v>
      </c>
      <c r="M9" s="51" t="str">
        <f>IF(IF(ISNA(VLOOKUP(L9,Inscrits!$A$2:$C$25,2,FALSE)),"",VLOOKUP(L9,Inscrits!$A$2:$C$25,2,FALSE))=0,"",IF(ISNA(VLOOKUP(L9,Inscrits!$A$2:$C$25,2,FALSE)),"",VLOOKUP(L9,Inscrits!$A$2:$C$25,2,FALSE)))</f>
        <v>AGNEL FLORENT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(16)</v>
      </c>
      <c r="O9" s="74"/>
      <c r="P9" s="75"/>
      <c r="Q9" s="76" t="s">
        <v>10</v>
      </c>
      <c r="R9" s="68"/>
      <c r="S9" s="67"/>
      <c r="T9" s="70"/>
      <c r="U9" s="70"/>
      <c r="V9" s="70"/>
      <c r="W9" s="71"/>
    </row>
    <row r="10" spans="1:46" ht="30" customHeight="1">
      <c r="A10" s="66"/>
      <c r="B10" s="70"/>
      <c r="C10" s="70"/>
      <c r="D10" s="102"/>
      <c r="E10" s="83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8"/>
      <c r="I10" s="67"/>
      <c r="J10" s="68"/>
      <c r="K10" s="68"/>
      <c r="L10" s="73"/>
      <c r="M10" s="68"/>
      <c r="N10" s="68"/>
      <c r="O10" s="67"/>
      <c r="P10" s="68"/>
      <c r="Q10" s="68"/>
      <c r="R10" s="68"/>
      <c r="S10" s="67"/>
      <c r="T10" s="70"/>
      <c r="W10" s="71"/>
    </row>
    <row r="11" spans="1:46" ht="30" customHeight="1" thickBot="1">
      <c r="A11" s="66"/>
      <c r="B11" s="70"/>
      <c r="C11" s="70"/>
      <c r="D11" s="70"/>
      <c r="E11" s="67"/>
      <c r="F11" s="72"/>
      <c r="G11" s="68" t="s">
        <v>33</v>
      </c>
      <c r="H11" s="68"/>
      <c r="I11" s="67"/>
      <c r="J11" s="68"/>
      <c r="K11" s="68"/>
      <c r="L11" s="73"/>
      <c r="M11" s="68"/>
      <c r="N11" s="68"/>
      <c r="O11" s="67"/>
      <c r="P11" s="68"/>
      <c r="Q11" s="68"/>
      <c r="R11" s="68"/>
      <c r="S11" s="67"/>
      <c r="T11" s="70"/>
      <c r="U11" s="197" t="s">
        <v>37</v>
      </c>
      <c r="V11" s="198"/>
      <c r="W11" s="71"/>
    </row>
    <row r="12" spans="1:46" ht="30" customHeight="1">
      <c r="A12" s="66"/>
      <c r="E12" s="67"/>
      <c r="F12" s="68"/>
      <c r="G12" s="68"/>
      <c r="H12" s="68"/>
      <c r="I12" s="67"/>
      <c r="J12" s="68"/>
      <c r="K12" s="68"/>
      <c r="L12" s="73"/>
      <c r="M12" s="68"/>
      <c r="N12" s="68"/>
      <c r="O12" s="67"/>
      <c r="P12" s="68"/>
      <c r="Q12" s="68"/>
      <c r="R12" s="68"/>
      <c r="S12" s="67"/>
      <c r="T12" s="70"/>
      <c r="U12" s="70"/>
      <c r="V12" s="70"/>
      <c r="W12" s="71"/>
      <c r="AQ12" s="200" t="s">
        <v>38</v>
      </c>
      <c r="AR12" s="201"/>
      <c r="AS12" s="201"/>
      <c r="AT12" s="202"/>
    </row>
    <row r="13" spans="1:46" ht="30" customHeight="1" thickBot="1">
      <c r="A13" s="66"/>
      <c r="B13" s="197" t="s">
        <v>37</v>
      </c>
      <c r="C13" s="198"/>
      <c r="E13" s="67"/>
      <c r="F13" s="68"/>
      <c r="G13" s="68"/>
      <c r="H13" s="68"/>
      <c r="I13" s="67"/>
      <c r="J13" s="72"/>
      <c r="K13" s="72" t="s">
        <v>11</v>
      </c>
      <c r="L13" s="73">
        <v>11</v>
      </c>
      <c r="M13" s="51" t="str">
        <f>IF(IF(ISNA(VLOOKUP(L13,Inscrits!$A$2:$C$25,2,FALSE)),"",VLOOKUP(L13,Inscrits!$A$2:$C$25,2,FALSE))=0,"",IF(ISNA(VLOOKUP(L13,Inscrits!$A$2:$C$25,2,FALSE)),"",VLOOKUP(L13,Inscrits!$A$2:$C$25,2,FALSE)))</f>
        <v>TESTUD FABIAN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(11)</v>
      </c>
      <c r="O13" s="74"/>
      <c r="P13" s="75"/>
      <c r="Q13" s="76" t="s">
        <v>7</v>
      </c>
      <c r="R13" s="68"/>
      <c r="S13" s="67"/>
      <c r="T13" s="70"/>
      <c r="U13" s="70"/>
      <c r="V13" s="70"/>
      <c r="W13" s="71"/>
      <c r="AC13" s="77" t="s">
        <v>2</v>
      </c>
      <c r="AD13" s="77" t="s">
        <v>3</v>
      </c>
      <c r="AE13" s="77" t="s">
        <v>2</v>
      </c>
      <c r="AF13" s="77" t="s">
        <v>3</v>
      </c>
      <c r="AG13" s="77" t="s">
        <v>2</v>
      </c>
      <c r="AH13" s="77" t="s">
        <v>3</v>
      </c>
      <c r="AI13" s="77" t="s">
        <v>2</v>
      </c>
      <c r="AJ13" s="77" t="s">
        <v>3</v>
      </c>
      <c r="AK13" s="77" t="s">
        <v>2</v>
      </c>
      <c r="AL13" s="77" t="s">
        <v>3</v>
      </c>
      <c r="AM13" s="77" t="s">
        <v>2</v>
      </c>
      <c r="AN13" s="77" t="s">
        <v>3</v>
      </c>
      <c r="AO13" s="77" t="s">
        <v>4</v>
      </c>
      <c r="AQ13" s="112"/>
      <c r="AR13" s="113" t="s">
        <v>5</v>
      </c>
      <c r="AS13" s="114" t="s">
        <v>4</v>
      </c>
      <c r="AT13" s="115"/>
    </row>
    <row r="14" spans="1:46" ht="30" customHeight="1" thickTop="1">
      <c r="A14" s="66"/>
      <c r="E14" s="67"/>
      <c r="F14" s="68"/>
      <c r="G14" s="68"/>
      <c r="H14" s="82"/>
      <c r="I14" s="164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3"/>
      <c r="M14" s="84" t="s">
        <v>99</v>
      </c>
      <c r="N14" s="85"/>
      <c r="O14" s="86"/>
      <c r="P14" s="87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8"/>
      <c r="T14" s="89"/>
      <c r="U14" s="70"/>
      <c r="V14" s="70"/>
      <c r="W14" s="71"/>
      <c r="Y14" s="64">
        <v>2</v>
      </c>
      <c r="Z14" s="90" t="str">
        <f>IF(U16="","",IF(U16=Q14,Q14,Q18))</f>
        <v/>
      </c>
      <c r="AB14" s="91" t="str">
        <f>M13</f>
        <v>TESTUD FABIAN</v>
      </c>
      <c r="AC14" s="92">
        <f>IF(AB14=M13,IF(O15="F","",O13),0)</f>
        <v>0</v>
      </c>
      <c r="AD14" s="92">
        <f>IF(AB14=M13,IF(O13="F","",O15),0)</f>
        <v>0</v>
      </c>
      <c r="AE14" s="93">
        <f>IF(AB14=Q14,IF(S18="F","",S14),0)</f>
        <v>0</v>
      </c>
      <c r="AF14" s="93">
        <f>IF(AB14=Q14,IF(S14="F","",S18),0)</f>
        <v>0</v>
      </c>
      <c r="AG14" s="92">
        <f>IF(AB14=J14,IF(I18="F","",I14),0)</f>
        <v>0</v>
      </c>
      <c r="AH14" s="92">
        <f>IF(AB14=J14,IF(I14="F","",I18),0)</f>
        <v>0</v>
      </c>
      <c r="AI14" s="93">
        <f>IF(AB14=F16,IF(E20="F","",E16),0)</f>
        <v>0</v>
      </c>
      <c r="AJ14" s="93">
        <f>IF(AB14=F16,IF(E16="F","",E20),0)</f>
        <v>0</v>
      </c>
      <c r="AK14" s="92">
        <f>IF(AB14=F10,IF(E6="F","",E10),0)</f>
        <v>0</v>
      </c>
      <c r="AL14" s="92">
        <f>IF(AB14=F10,IF(E10="F","",E6),0)</f>
        <v>0</v>
      </c>
      <c r="AM14" s="94">
        <f t="shared" ref="AM14:AN17" si="1">SUM(AC14,AE14,AG14,AI14,AK14)</f>
        <v>0</v>
      </c>
      <c r="AN14" s="94">
        <f t="shared" si="1"/>
        <v>0</v>
      </c>
      <c r="AO14" s="90">
        <f>AM14-AN14</f>
        <v>0</v>
      </c>
      <c r="AQ14" s="112"/>
      <c r="AR14" s="95" t="str">
        <f>Z6</f>
        <v/>
      </c>
      <c r="AS14" s="96" t="str">
        <f>IF(AR14="","",(VLOOKUP(AR14,AB4:AO17,14,FALSE)))</f>
        <v/>
      </c>
      <c r="AT14" s="115"/>
    </row>
    <row r="15" spans="1:46" ht="30" customHeight="1">
      <c r="A15" s="66"/>
      <c r="B15" s="70"/>
      <c r="C15" s="70"/>
      <c r="D15" s="70"/>
      <c r="E15" s="67"/>
      <c r="F15" s="72"/>
      <c r="G15" s="68" t="s">
        <v>32</v>
      </c>
      <c r="H15" s="68"/>
      <c r="I15" s="97"/>
      <c r="J15" s="68"/>
      <c r="K15" s="68"/>
      <c r="L15" s="73">
        <v>22</v>
      </c>
      <c r="M15" s="51" t="str">
        <f>IF(IF(ISNA(VLOOKUP(L15,Inscrits!$A$2:$C$25,2,FALSE)),"",VLOOKUP(L15,Inscrits!$A$2:$C$25,2,FALSE))=0,"",IF(ISNA(VLOOKUP(L15,Inscrits!$A$2:$C$25,2,FALSE)),"",VLOOKUP(L15,Inscrits!$A$2:$C$25,2,FALSE)))</f>
        <v>COUDARD MICKAEL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(NC)</v>
      </c>
      <c r="O15" s="74"/>
      <c r="P15" s="75"/>
      <c r="Q15" s="68"/>
      <c r="R15" s="68"/>
      <c r="S15" s="67"/>
      <c r="T15" s="98"/>
      <c r="U15" s="99" t="s">
        <v>30</v>
      </c>
      <c r="V15" s="70"/>
      <c r="W15" s="71"/>
      <c r="Y15" s="64">
        <v>4</v>
      </c>
      <c r="Z15" s="90" t="str">
        <f>IF(B18="","",IF(B18=F16,F16,F20))</f>
        <v/>
      </c>
      <c r="AB15" s="91" t="str">
        <f>M15</f>
        <v>COUDARD MICKAEL</v>
      </c>
      <c r="AC15" s="92">
        <f>IF(AB15=M15,IF(O13="F","",O15),0)</f>
        <v>0</v>
      </c>
      <c r="AD15" s="92">
        <f>IF(AB15=M15,IF(O15="F","",O13),0)</f>
        <v>0</v>
      </c>
      <c r="AE15" s="93">
        <f>IF(AB15=Q14,IF(S18="F","",S14),0)</f>
        <v>0</v>
      </c>
      <c r="AF15" s="93">
        <f>IF(AB15=Q14,IF(S14="F","",S18),0)</f>
        <v>0</v>
      </c>
      <c r="AG15" s="92">
        <f>IF(AB15=J14,IF(I18="F","",I14),0)</f>
        <v>0</v>
      </c>
      <c r="AH15" s="92">
        <f>IF(AB15=J14,IF(I14="F","",I18),0)</f>
        <v>0</v>
      </c>
      <c r="AI15" s="93">
        <f>IF(AB15=F16,IF(E20="F","",E16),0)</f>
        <v>0</v>
      </c>
      <c r="AJ15" s="93">
        <f>IF(AB15=F16,IF(E16="F","",E20),0)</f>
        <v>0</v>
      </c>
      <c r="AK15" s="92">
        <f>IF(AB15=F10,IF(E6="F","",E10),0)</f>
        <v>0</v>
      </c>
      <c r="AL15" s="92">
        <f>IF(AB15=F10,IF(E10="F","",E6),0)</f>
        <v>0</v>
      </c>
      <c r="AM15" s="94">
        <f t="shared" si="1"/>
        <v>0</v>
      </c>
      <c r="AN15" s="94">
        <f t="shared" si="1"/>
        <v>0</v>
      </c>
      <c r="AO15" s="90">
        <f>AM15-AN15</f>
        <v>0</v>
      </c>
      <c r="AQ15" s="112"/>
      <c r="AR15" s="100" t="str">
        <f>Z16</f>
        <v/>
      </c>
      <c r="AS15" s="101" t="str">
        <f>IF(AR15="","",(VLOOKUP(AR15,AB4:AO17,14,FALSE)))</f>
        <v/>
      </c>
      <c r="AT15" s="115"/>
    </row>
    <row r="16" spans="1:46" ht="30" customHeight="1">
      <c r="A16" s="66"/>
      <c r="B16" s="70"/>
      <c r="C16" s="70"/>
      <c r="D16" s="102"/>
      <c r="E16" s="83"/>
      <c r="F16" s="51" t="str">
        <f>J14</f>
        <v/>
      </c>
      <c r="G16" s="52" t="str">
        <f>K14</f>
        <v/>
      </c>
      <c r="H16" s="68"/>
      <c r="I16" s="97"/>
      <c r="J16" s="84" t="s">
        <v>104</v>
      </c>
      <c r="K16" s="85"/>
      <c r="L16" s="73"/>
      <c r="M16" s="68"/>
      <c r="N16" s="68"/>
      <c r="O16" s="67"/>
      <c r="P16" s="68"/>
      <c r="Q16" s="84" t="s">
        <v>102</v>
      </c>
      <c r="R16" s="85"/>
      <c r="S16" s="67"/>
      <c r="T16" s="103"/>
      <c r="U16" s="51" t="str">
        <f>IF(OR(S14="F",S14="A"),Q18,IF(OR(S18="F",S18="A"),Q14,IF(S14=S18,"",(IF(S14&gt;S18,Q14,Q18)))))</f>
        <v/>
      </c>
      <c r="V16" s="52" t="str">
        <f>IF(OR(S14="F",S14="A"),R18,IF(OR(S18="F",S18="A"),R14,IF(S14=S18,"",(IF(S14&gt;S18,R14,R18)))))</f>
        <v/>
      </c>
      <c r="W16" s="104" t="s">
        <v>46</v>
      </c>
      <c r="Y16" s="64">
        <v>6</v>
      </c>
      <c r="Z16" s="90" t="str">
        <f>IF(B18="","",IF(B18=F16,F20,F16))</f>
        <v/>
      </c>
      <c r="AB16" s="91">
        <f>M17</f>
        <v>0</v>
      </c>
      <c r="AC16" s="92">
        <f>IF(AB16=M17,IF(O19="F","",O17),0)</f>
        <v>0</v>
      </c>
      <c r="AD16" s="92">
        <f>IF(AB16=M17,IF(O17="F","",O19),0)</f>
        <v>0</v>
      </c>
      <c r="AE16" s="93">
        <f>IF(AB16=Q18,IF(S14="F","",S18),0)</f>
        <v>0</v>
      </c>
      <c r="AF16" s="93">
        <f>IF(AB16=Q18,IF(S18="F","",S14),0)</f>
        <v>0</v>
      </c>
      <c r="AG16" s="92">
        <f>IF(AB16=J18,IF(I14="F","",I18),0)</f>
        <v>0</v>
      </c>
      <c r="AH16" s="92">
        <f>IF(AB16=J18,IF(I18="F","",I14),0)</f>
        <v>0</v>
      </c>
      <c r="AI16" s="93">
        <f>IF(AB16=F16,IF(E20="F","",E16),0)</f>
        <v>0</v>
      </c>
      <c r="AJ16" s="93">
        <f>IF(AB16=F16,IF(E16="F","",E20),0)</f>
        <v>0</v>
      </c>
      <c r="AK16" s="92">
        <f>IF(AB16=F10,IF(E6="F","",E10),0)</f>
        <v>0</v>
      </c>
      <c r="AL16" s="92">
        <f>IF(AB16=F10,IF(E10="F","",E6),0)</f>
        <v>0</v>
      </c>
      <c r="AM16" s="94">
        <f t="shared" si="1"/>
        <v>0</v>
      </c>
      <c r="AN16" s="94">
        <f t="shared" si="1"/>
        <v>0</v>
      </c>
      <c r="AO16" s="90">
        <f>AM16-AN16</f>
        <v>0</v>
      </c>
      <c r="AQ16" s="112"/>
      <c r="AR16" s="165"/>
      <c r="AS16" s="166"/>
      <c r="AT16" s="115"/>
    </row>
    <row r="17" spans="1:46" ht="30" customHeight="1">
      <c r="A17" s="66"/>
      <c r="B17" s="105"/>
      <c r="C17" s="70" t="s">
        <v>36</v>
      </c>
      <c r="D17" s="70"/>
      <c r="E17" s="97"/>
      <c r="F17" s="68"/>
      <c r="G17" s="68"/>
      <c r="H17" s="68"/>
      <c r="I17" s="97"/>
      <c r="J17" s="68"/>
      <c r="K17" s="68"/>
      <c r="L17" s="73"/>
      <c r="M17" s="161"/>
      <c r="N17" s="162"/>
      <c r="O17" s="163"/>
      <c r="P17" s="75"/>
      <c r="Q17" s="68"/>
      <c r="R17" s="68"/>
      <c r="S17" s="67"/>
      <c r="T17" s="98"/>
      <c r="U17" s="70"/>
      <c r="V17" s="70"/>
      <c r="W17" s="71"/>
      <c r="Y17" s="64">
        <v>8</v>
      </c>
      <c r="Z17" s="90" t="str">
        <f>IF(F16="","",IF(F16=J14,J18,J14))</f>
        <v/>
      </c>
      <c r="AB17" s="91" t="str">
        <f>M19</f>
        <v>LATORRE ANDRE</v>
      </c>
      <c r="AC17" s="92">
        <f>IF(AB17=M19,IF(O17="F","",O19),0)</f>
        <v>0</v>
      </c>
      <c r="AD17" s="92">
        <f>IF(AB17=M19,IF(O19="F","",O17),0)</f>
        <v>0</v>
      </c>
      <c r="AE17" s="93">
        <f>IF(AB17=Q18,IF(S14="F","",S18),0)</f>
        <v>0</v>
      </c>
      <c r="AF17" s="93">
        <f>IF(AB17=Q18,IF(S18="F","",S14),0)</f>
        <v>0</v>
      </c>
      <c r="AG17" s="92">
        <f>IF(AB17=J18,IF(I14="F","",I18),0)</f>
        <v>0</v>
      </c>
      <c r="AH17" s="92">
        <f>IF(AB17=J18,IF(I18="F","",I14),0)</f>
        <v>0</v>
      </c>
      <c r="AI17" s="93">
        <f>IF(AB17=F16,IF(E20="F","",E16),0)</f>
        <v>0</v>
      </c>
      <c r="AJ17" s="93">
        <f>IF(AB17=F16,IF(E16="F","",E20),0)</f>
        <v>0</v>
      </c>
      <c r="AK17" s="92">
        <f>IF(AB17=F10,IF(E6="F","",E10),0)</f>
        <v>0</v>
      </c>
      <c r="AL17" s="92">
        <f>IF(AB17=F10,IF(E10="F","",E6),0)</f>
        <v>0</v>
      </c>
      <c r="AM17" s="94">
        <f t="shared" si="1"/>
        <v>0</v>
      </c>
      <c r="AN17" s="94">
        <f t="shared" si="1"/>
        <v>0</v>
      </c>
      <c r="AO17" s="90">
        <f>AM17-AN17</f>
        <v>0</v>
      </c>
      <c r="AQ17" s="112"/>
      <c r="AR17" s="165"/>
      <c r="AS17" s="166"/>
      <c r="AT17" s="115"/>
    </row>
    <row r="18" spans="1:46" ht="30" customHeight="1" thickBot="1">
      <c r="A18" s="106" t="s">
        <v>45</v>
      </c>
      <c r="B18" s="51" t="str">
        <f>IF(OR(E16="F",E16="A"),F20,IF(OR(E20="F",E20="A"),F16,IF(E16=E20,"",(IF(E16&gt;E20,F16,F20)))))</f>
        <v/>
      </c>
      <c r="C18" s="107" t="str">
        <f>IF(OR(E16="F",E16="A"),G20,IF(OR(E20="F",E20="A"),G16,IF(E16=E20,"",(IF(E16&gt;E20,G16,G20)))))</f>
        <v/>
      </c>
      <c r="D18" s="70"/>
      <c r="E18" s="97"/>
      <c r="F18" s="84" t="s">
        <v>106</v>
      </c>
      <c r="G18" s="85"/>
      <c r="H18" s="82"/>
      <c r="I18" s="164"/>
      <c r="J18" s="161"/>
      <c r="K18" s="162"/>
      <c r="L18" s="73"/>
      <c r="M18" s="84" t="s">
        <v>100</v>
      </c>
      <c r="N18" s="85"/>
      <c r="O18" s="86"/>
      <c r="P18" s="108"/>
      <c r="Q18" s="51" t="str">
        <f>M19</f>
        <v>LATORRE ANDRE</v>
      </c>
      <c r="R18" s="52" t="str">
        <f>N19</f>
        <v>(6)</v>
      </c>
      <c r="S18" s="88"/>
      <c r="T18" s="89"/>
      <c r="U18" s="70"/>
      <c r="V18" s="70"/>
      <c r="W18" s="71"/>
      <c r="AQ18" s="116"/>
      <c r="AR18" s="117"/>
      <c r="AS18" s="117"/>
      <c r="AT18" s="118"/>
    </row>
    <row r="19" spans="1:46" ht="30" customHeight="1">
      <c r="A19" s="66"/>
      <c r="B19" s="70"/>
      <c r="C19" s="70"/>
      <c r="D19" s="70"/>
      <c r="E19" s="97"/>
      <c r="F19" s="68"/>
      <c r="G19" s="68"/>
      <c r="H19" s="68"/>
      <c r="I19" s="67"/>
      <c r="J19" s="72"/>
      <c r="K19" s="68" t="s">
        <v>29</v>
      </c>
      <c r="L19" s="73">
        <v>6</v>
      </c>
      <c r="M19" s="51" t="str">
        <f>IF(IF(ISNA(VLOOKUP(L19,Inscrits!$A$2:$C$25,2,FALSE)),"",VLOOKUP(L19,Inscrits!$A$2:$C$25,2,FALSE))=0,"",IF(ISNA(VLOOKUP(L19,Inscrits!$A$2:$C$25,2,FALSE)),"",VLOOKUP(L19,Inscrits!$A$2:$C$25,2,FALSE)))</f>
        <v>LATORRE ANDRE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(6)</v>
      </c>
      <c r="O19" s="163"/>
      <c r="P19" s="75"/>
      <c r="Q19" s="76" t="s">
        <v>6</v>
      </c>
      <c r="R19" s="68"/>
      <c r="S19" s="67"/>
      <c r="T19" s="70"/>
      <c r="U19" s="70"/>
      <c r="V19" s="70"/>
      <c r="W19" s="71"/>
    </row>
    <row r="20" spans="1:46" ht="30" customHeight="1">
      <c r="A20" s="66"/>
      <c r="B20" s="70"/>
      <c r="C20" s="70"/>
      <c r="D20" s="102"/>
      <c r="E20" s="83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8"/>
      <c r="I20" s="67"/>
      <c r="J20" s="68"/>
      <c r="K20" s="68"/>
      <c r="L20" s="73"/>
      <c r="M20" s="68"/>
      <c r="N20" s="68"/>
      <c r="O20" s="67"/>
      <c r="P20" s="68"/>
      <c r="Q20" s="68"/>
      <c r="R20" s="68"/>
      <c r="S20" s="67"/>
      <c r="T20" s="70"/>
      <c r="U20" s="70"/>
      <c r="V20" s="70"/>
      <c r="W20" s="71"/>
    </row>
    <row r="21" spans="1:46" ht="30" customHeight="1">
      <c r="A21" s="66"/>
      <c r="B21" s="70"/>
      <c r="C21" s="70"/>
      <c r="D21" s="70"/>
      <c r="E21" s="67"/>
      <c r="F21" s="72"/>
      <c r="G21" s="68" t="s">
        <v>34</v>
      </c>
      <c r="H21" s="68"/>
      <c r="I21" s="67"/>
      <c r="J21" s="196" t="str">
        <f>"("&amp;Accueil!G18&amp;" manches coté perdants)"</f>
        <v>(3 manches coté perdants)</v>
      </c>
      <c r="K21" s="196"/>
      <c r="L21" s="196"/>
      <c r="M21" s="196"/>
      <c r="N21" s="196"/>
      <c r="O21" s="196"/>
      <c r="P21" s="196"/>
      <c r="Q21" s="196"/>
      <c r="R21" s="196"/>
      <c r="S21" s="67"/>
      <c r="T21" s="70"/>
      <c r="U21" s="70"/>
      <c r="V21" s="70"/>
      <c r="W21" s="71"/>
    </row>
    <row r="22" spans="1:46" ht="30" customHeight="1" thickBot="1">
      <c r="A22" s="119"/>
      <c r="B22" s="120"/>
      <c r="C22" s="120"/>
      <c r="D22" s="120"/>
      <c r="E22" s="121"/>
      <c r="F22" s="122"/>
      <c r="G22" s="122"/>
      <c r="H22" s="122"/>
      <c r="I22" s="121"/>
      <c r="J22" s="122"/>
      <c r="K22" s="122"/>
      <c r="L22" s="123"/>
      <c r="M22" s="122"/>
      <c r="N22" s="122"/>
      <c r="O22" s="121"/>
      <c r="P22" s="122"/>
      <c r="Q22" s="122"/>
      <c r="R22" s="122"/>
      <c r="S22" s="121"/>
      <c r="T22" s="120"/>
      <c r="U22" s="120"/>
      <c r="V22" s="120"/>
      <c r="W22" s="124"/>
    </row>
    <row r="23" spans="1:46" ht="30.95" customHeight="1" thickTop="1"/>
    <row r="24" spans="1:46" ht="14.1" customHeight="1">
      <c r="M24" s="68"/>
      <c r="N24" s="68"/>
    </row>
  </sheetData>
  <mergeCells count="6">
    <mergeCell ref="AQ2:AT2"/>
    <mergeCell ref="AQ12:AT12"/>
    <mergeCell ref="J21:R21"/>
    <mergeCell ref="J1:R1"/>
    <mergeCell ref="B13:C13"/>
    <mergeCell ref="U11:V11"/>
  </mergeCells>
  <phoneticPr fontId="0" type="noConversion"/>
  <conditionalFormatting sqref="F6:G6">
    <cfRule type="expression" dxfId="115" priority="1" stopIfTrue="1">
      <formula>AND(($F$6=$B$8),($F$6&lt;&gt;""))</formula>
    </cfRule>
    <cfRule type="expression" priority="2" stopIfTrue="1">
      <formula>$F$10=$B$8</formula>
    </cfRule>
    <cfRule type="expression" dxfId="114" priority="3" stopIfTrue="1">
      <formula>AND(($G$8&lt;&gt;""),($F$6&lt;&gt;""))</formula>
    </cfRule>
  </conditionalFormatting>
  <conditionalFormatting sqref="F10:G10">
    <cfRule type="expression" dxfId="113" priority="4" stopIfTrue="1">
      <formula>AND(($F$10=$B$8),($F$10&lt;&gt;""))</formula>
    </cfRule>
    <cfRule type="expression" priority="5" stopIfTrue="1">
      <formula>$F$6=$B$8</formula>
    </cfRule>
    <cfRule type="expression" dxfId="112" priority="6" stopIfTrue="1">
      <formula>AND(($G$8&lt;&gt;""),($F$10&lt;&gt;""))</formula>
    </cfRule>
  </conditionalFormatting>
  <conditionalFormatting sqref="F16:G16">
    <cfRule type="expression" dxfId="111" priority="7" stopIfTrue="1">
      <formula>AND(($F$16=$B$18),($F$16&lt;&gt;""))</formula>
    </cfRule>
    <cfRule type="expression" priority="8" stopIfTrue="1">
      <formula>$F$20=$B$18</formula>
    </cfRule>
    <cfRule type="expression" dxfId="110" priority="9" stopIfTrue="1">
      <formula>AND(($G$18&lt;&gt;""),($F$16&lt;&gt;""))</formula>
    </cfRule>
  </conditionalFormatting>
  <conditionalFormatting sqref="F20:G20">
    <cfRule type="expression" dxfId="109" priority="10" stopIfTrue="1">
      <formula>AND(($F$20=$B$18),($F$20&lt;&gt;""))</formula>
    </cfRule>
    <cfRule type="expression" priority="11" stopIfTrue="1">
      <formula>$F$16=$B$18</formula>
    </cfRule>
    <cfRule type="expression" dxfId="108" priority="12" stopIfTrue="1">
      <formula>AND(($G$18&lt;&gt;""),($F$20&lt;&gt;""))</formula>
    </cfRule>
  </conditionalFormatting>
  <conditionalFormatting sqref="Q4:R4">
    <cfRule type="expression" dxfId="107" priority="13" stopIfTrue="1">
      <formula>AND(($Q$4=$U$6),($Q$4&lt;&gt;""))</formula>
    </cfRule>
    <cfRule type="expression" priority="14" stopIfTrue="1">
      <formula>$Q$8=$U$6</formula>
    </cfRule>
    <cfRule type="expression" dxfId="106" priority="15" stopIfTrue="1">
      <formula>AND(($R$6&lt;&gt;""),($Q$4&lt;&gt;""))</formula>
    </cfRule>
  </conditionalFormatting>
  <conditionalFormatting sqref="Q8:R8">
    <cfRule type="expression" dxfId="105" priority="16" stopIfTrue="1">
      <formula>AND(($Q$8=$U$6),($Q$8&lt;&gt;""))</formula>
    </cfRule>
    <cfRule type="expression" priority="17" stopIfTrue="1">
      <formula>$Q$4=$U$6</formula>
    </cfRule>
    <cfRule type="expression" dxfId="104" priority="18" stopIfTrue="1">
      <formula>AND(($R$6&lt;&gt;""),($Q$8&lt;&gt;""))</formula>
    </cfRule>
  </conditionalFormatting>
  <conditionalFormatting sqref="Q14:R14">
    <cfRule type="expression" dxfId="103" priority="19" stopIfTrue="1">
      <formula>AND(($Q$14=$U$16),($Q$14&lt;&gt;""))</formula>
    </cfRule>
    <cfRule type="expression" priority="20" stopIfTrue="1">
      <formula>$Q$18=$U$16</formula>
    </cfRule>
    <cfRule type="expression" dxfId="102" priority="21" stopIfTrue="1">
      <formula>AND(($R$16&lt;&gt;""),($Q$14&lt;&gt;""))</formula>
    </cfRule>
  </conditionalFormatting>
  <conditionalFormatting sqref="Q18:R18">
    <cfRule type="expression" dxfId="101" priority="22" stopIfTrue="1">
      <formula>AND(($Q$18=$U$16),($Q$18&lt;&gt;""))</formula>
    </cfRule>
    <cfRule type="expression" priority="23" stopIfTrue="1">
      <formula>$Q$14=$U$16</formula>
    </cfRule>
    <cfRule type="expression" dxfId="100" priority="24" stopIfTrue="1">
      <formula>AND(($R$16&lt;&gt;""),($Q$18&lt;&gt;""))</formula>
    </cfRule>
  </conditionalFormatting>
  <conditionalFormatting sqref="M7:N7">
    <cfRule type="expression" dxfId="99" priority="25" stopIfTrue="1">
      <formula>AND(($M$7=$Q$8),($M$7&lt;&gt;""))</formula>
    </cfRule>
    <cfRule type="expression" priority="26" stopIfTrue="1">
      <formula>$M$9=$Q$8</formula>
    </cfRule>
    <cfRule type="expression" dxfId="98" priority="27" stopIfTrue="1">
      <formula>AND(($N$8&lt;&gt;""),($M$7&lt;&gt;""))</formula>
    </cfRule>
  </conditionalFormatting>
  <conditionalFormatting sqref="M9:N9">
    <cfRule type="expression" dxfId="97" priority="28" stopIfTrue="1">
      <formula>AND(($M$9=$Q$8),($M$9&lt;&gt;""))</formula>
    </cfRule>
    <cfRule type="expression" priority="29" stopIfTrue="1">
      <formula>$M$7=$Q$8</formula>
    </cfRule>
    <cfRule type="expression" dxfId="96" priority="30" stopIfTrue="1">
      <formula>AND(($N$8&lt;&gt;""),($M$9&lt;&gt;""))</formula>
    </cfRule>
  </conditionalFormatting>
  <conditionalFormatting sqref="M13:N13">
    <cfRule type="expression" dxfId="95" priority="31" stopIfTrue="1">
      <formula>AND(($M$13=$Q$14),($M$13&lt;&gt;""))</formula>
    </cfRule>
    <cfRule type="expression" priority="32" stopIfTrue="1">
      <formula>$M$15=$Q$14</formula>
    </cfRule>
    <cfRule type="expression" dxfId="94" priority="33" stopIfTrue="1">
      <formula>AND(($N$14&lt;&gt;""),($M$13&lt;&gt;""))</formula>
    </cfRule>
  </conditionalFormatting>
  <conditionalFormatting sqref="M15:N15">
    <cfRule type="expression" dxfId="93" priority="34" stopIfTrue="1">
      <formula>AND(($M$15=$Q$14),($M$15&lt;&gt;""))</formula>
    </cfRule>
    <cfRule type="expression" priority="35" stopIfTrue="1">
      <formula>$M$13=$Q$14</formula>
    </cfRule>
    <cfRule type="expression" dxfId="92" priority="36" stopIfTrue="1">
      <formula>AND(($N$14&lt;&gt;""),($M$15&lt;&gt;""))</formula>
    </cfRule>
  </conditionalFormatting>
  <conditionalFormatting sqref="S14 S8 S4 S18 E6 E10 O15 O13 O9 O7 E16 E20">
    <cfRule type="cellIs" dxfId="91" priority="37" stopIfTrue="1" operator="equal">
      <formula>"F"</formula>
    </cfRule>
    <cfRule type="cellIs" dxfId="90" priority="38" stopIfTrue="1" operator="equal">
      <formula>"A"</formula>
    </cfRule>
  </conditionalFormatting>
  <dataValidations count="3">
    <dataValidation type="list" allowBlank="1" showInputMessage="1" showErrorMessage="1" sqref="S14 S18 O7 O9 S8 S4 O13 O15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N4 R6 N14 N18 R16 K6 K1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AT24"/>
  <sheetViews>
    <sheetView showGridLines="0" zoomScale="75" workbookViewId="0">
      <selection activeCell="L12" sqref="L12"/>
    </sheetView>
  </sheetViews>
  <sheetFormatPr baseColWidth="10" defaultRowHeight="14.1" customHeight="1"/>
  <cols>
    <col min="1" max="1" width="7.42578125" style="64" customWidth="1"/>
    <col min="2" max="2" width="18.7109375" style="64" customWidth="1"/>
    <col min="3" max="3" width="5.28515625" style="64" bestFit="1" customWidth="1"/>
    <col min="4" max="4" width="3.42578125" style="64" bestFit="1" customWidth="1"/>
    <col min="5" max="5" width="3" style="125" customWidth="1"/>
    <col min="6" max="6" width="18.7109375" style="126" customWidth="1"/>
    <col min="7" max="7" width="4.7109375" style="126" customWidth="1"/>
    <col min="8" max="8" width="3.42578125" style="126" customWidth="1"/>
    <col min="9" max="9" width="3" style="125" customWidth="1"/>
    <col min="10" max="10" width="18.7109375" style="126" customWidth="1"/>
    <col min="11" max="11" width="4.7109375" style="126" customWidth="1"/>
    <col min="12" max="12" width="4.140625" style="127" customWidth="1"/>
    <col min="13" max="13" width="25.5703125" style="126" bestFit="1" customWidth="1"/>
    <col min="14" max="14" width="4.7109375" style="126" customWidth="1"/>
    <col min="15" max="15" width="3" style="125" customWidth="1"/>
    <col min="16" max="16" width="3.42578125" style="126" customWidth="1"/>
    <col min="17" max="17" width="18.7109375" style="126" customWidth="1"/>
    <col min="18" max="18" width="4.7109375" style="126" customWidth="1"/>
    <col min="19" max="19" width="3" style="125" customWidth="1"/>
    <col min="20" max="20" width="3.42578125" style="64" customWidth="1"/>
    <col min="21" max="21" width="18.7109375" style="64" customWidth="1"/>
    <col min="22" max="22" width="5.42578125" style="64" bestFit="1" customWidth="1"/>
    <col min="23" max="23" width="7.42578125" style="64" customWidth="1"/>
    <col min="24" max="24" width="4.7109375" style="64" customWidth="1"/>
    <col min="25" max="25" width="2.28515625" style="64" hidden="1" customWidth="1"/>
    <col min="26" max="26" width="18.7109375" style="64" hidden="1" customWidth="1"/>
    <col min="27" max="27" width="3.42578125" style="64" hidden="1" customWidth="1"/>
    <col min="28" max="28" width="18.7109375" style="65" hidden="1" customWidth="1"/>
    <col min="29" max="29" width="3" style="64" hidden="1" customWidth="1"/>
    <col min="30" max="30" width="2.85546875" style="64" hidden="1" customWidth="1"/>
    <col min="31" max="31" width="3" style="64" hidden="1" customWidth="1"/>
    <col min="32" max="32" width="2.85546875" style="64" hidden="1" customWidth="1"/>
    <col min="33" max="33" width="3" style="64" hidden="1" customWidth="1"/>
    <col min="34" max="34" width="2.85546875" style="64" hidden="1" customWidth="1"/>
    <col min="35" max="35" width="3" style="64" hidden="1" customWidth="1"/>
    <col min="36" max="36" width="2.85546875" style="64" hidden="1" customWidth="1"/>
    <col min="37" max="37" width="3" style="64" hidden="1" customWidth="1"/>
    <col min="38" max="38" width="2.85546875" style="64" hidden="1" customWidth="1"/>
    <col min="39" max="39" width="3" style="64" hidden="1" customWidth="1"/>
    <col min="40" max="40" width="2.85546875" style="64" hidden="1" customWidth="1"/>
    <col min="41" max="41" width="4.7109375" style="64" hidden="1" customWidth="1"/>
    <col min="42" max="42" width="3.42578125" style="64" hidden="1" customWidth="1"/>
    <col min="43" max="43" width="3.42578125" style="64" bestFit="1" customWidth="1"/>
    <col min="44" max="44" width="18.7109375" style="64" customWidth="1"/>
    <col min="45" max="45" width="4.7109375" style="64" customWidth="1"/>
    <col min="46" max="46" width="3.42578125" style="64" bestFit="1" customWidth="1"/>
    <col min="47" max="16384" width="11.42578125" style="64"/>
  </cols>
  <sheetData>
    <row r="1" spans="1:46" ht="30" customHeight="1" thickTop="1" thickBot="1">
      <c r="A1" s="59"/>
      <c r="B1" s="60"/>
      <c r="C1" s="60"/>
      <c r="D1" s="60"/>
      <c r="E1" s="61"/>
      <c r="F1" s="62"/>
      <c r="G1" s="62"/>
      <c r="H1" s="62"/>
      <c r="I1" s="61"/>
      <c r="J1" s="199" t="str">
        <f>"("&amp;Accueil!D18&amp;" manches coté gagnants)"</f>
        <v>(3 manches coté gagnants)</v>
      </c>
      <c r="K1" s="199"/>
      <c r="L1" s="199"/>
      <c r="M1" s="199"/>
      <c r="N1" s="199"/>
      <c r="O1" s="199"/>
      <c r="P1" s="199"/>
      <c r="Q1" s="199"/>
      <c r="R1" s="199"/>
      <c r="S1" s="61"/>
      <c r="T1" s="60"/>
      <c r="U1" s="60"/>
      <c r="V1" s="60"/>
      <c r="W1" s="63"/>
    </row>
    <row r="2" spans="1:46" ht="30" customHeight="1">
      <c r="A2" s="66"/>
      <c r="E2" s="67"/>
      <c r="F2" s="68"/>
      <c r="G2" s="68"/>
      <c r="H2" s="68"/>
      <c r="I2" s="67"/>
      <c r="J2" s="69"/>
      <c r="K2" s="69"/>
      <c r="L2" s="69"/>
      <c r="M2" s="69"/>
      <c r="N2" s="69"/>
      <c r="O2" s="69"/>
      <c r="P2" s="69"/>
      <c r="Q2" s="69"/>
      <c r="R2" s="69"/>
      <c r="S2" s="67"/>
      <c r="T2" s="70"/>
      <c r="U2" s="70"/>
      <c r="V2" s="70"/>
      <c r="W2" s="71"/>
      <c r="AQ2" s="200" t="s">
        <v>37</v>
      </c>
      <c r="AR2" s="201"/>
      <c r="AS2" s="201"/>
      <c r="AT2" s="202"/>
    </row>
    <row r="3" spans="1:46" ht="30" customHeight="1" thickBot="1">
      <c r="A3" s="66"/>
      <c r="E3" s="67"/>
      <c r="F3" s="68"/>
      <c r="G3" s="68"/>
      <c r="H3" s="68"/>
      <c r="I3" s="67"/>
      <c r="J3" s="72"/>
      <c r="K3" s="68" t="s">
        <v>9</v>
      </c>
      <c r="L3" s="73">
        <v>7</v>
      </c>
      <c r="M3" s="51" t="str">
        <f>IF(IF(ISNA(VLOOKUP(L3,Inscrits!$A$2:$C$25,2,FALSE)),"",VLOOKUP(L3,Inscrits!$A$2:$C$25,2,FALSE))=0,"",IF(ISNA(VLOOKUP(L3,Inscrits!$A$2:$C$25,2,FALSE)),"",VLOOKUP(L3,Inscrits!$A$2:$C$25,2,FALSE)))</f>
        <v>HERREMAN FRANCOIS</v>
      </c>
      <c r="N3" s="52" t="str">
        <f>IF(IF(ISNA(VLOOKUP(L3,Inscrits!$A$2:$C$25,3,FALSE)),"","("&amp;(VLOOKUP(L3,Inscrits!$A$2:$C$25,3,FALSE))&amp;")")="()","",IF(ISNA(VLOOKUP(L3,Inscrits!$A$2:$C$25,3,FALSE)),"","("&amp;(VLOOKUP(L3,Inscrits!$A$2:$C$25,3,FALSE))&amp;")"))</f>
        <v>(7)</v>
      </c>
      <c r="O3" s="163"/>
      <c r="P3" s="75"/>
      <c r="Q3" s="76" t="s">
        <v>1</v>
      </c>
      <c r="R3" s="68"/>
      <c r="S3" s="67"/>
      <c r="T3" s="70"/>
      <c r="U3" s="70"/>
      <c r="V3" s="70"/>
      <c r="W3" s="71"/>
      <c r="AC3" s="77" t="s">
        <v>2</v>
      </c>
      <c r="AD3" s="77" t="s">
        <v>3</v>
      </c>
      <c r="AE3" s="77" t="s">
        <v>2</v>
      </c>
      <c r="AF3" s="77" t="s">
        <v>3</v>
      </c>
      <c r="AG3" s="77" t="s">
        <v>2</v>
      </c>
      <c r="AH3" s="77" t="s">
        <v>3</v>
      </c>
      <c r="AI3" s="77" t="s">
        <v>2</v>
      </c>
      <c r="AJ3" s="77" t="s">
        <v>3</v>
      </c>
      <c r="AK3" s="77" t="s">
        <v>2</v>
      </c>
      <c r="AL3" s="77" t="s">
        <v>3</v>
      </c>
      <c r="AM3" s="77" t="s">
        <v>2</v>
      </c>
      <c r="AN3" s="77" t="s">
        <v>3</v>
      </c>
      <c r="AO3" s="77" t="s">
        <v>4</v>
      </c>
      <c r="AQ3" s="78"/>
      <c r="AR3" s="79" t="s">
        <v>5</v>
      </c>
      <c r="AS3" s="80" t="s">
        <v>4</v>
      </c>
      <c r="AT3" s="81"/>
    </row>
    <row r="4" spans="1:46" ht="30" customHeight="1" thickTop="1">
      <c r="A4" s="66"/>
      <c r="E4" s="67"/>
      <c r="F4" s="68"/>
      <c r="G4" s="68"/>
      <c r="H4" s="82"/>
      <c r="I4" s="164"/>
      <c r="J4" s="161"/>
      <c r="K4" s="162"/>
      <c r="L4" s="73"/>
      <c r="M4" s="84" t="s">
        <v>97</v>
      </c>
      <c r="N4" s="85"/>
      <c r="O4" s="86"/>
      <c r="P4" s="87"/>
      <c r="Q4" s="51" t="str">
        <f>M3</f>
        <v>HERREMAN FRANCOIS</v>
      </c>
      <c r="R4" s="52" t="str">
        <f>N3</f>
        <v>(7)</v>
      </c>
      <c r="S4" s="88"/>
      <c r="T4" s="89"/>
      <c r="U4" s="70"/>
      <c r="V4" s="70"/>
      <c r="W4" s="71"/>
      <c r="Y4" s="64">
        <v>1</v>
      </c>
      <c r="Z4" s="90" t="str">
        <f>IF(U6="","",IF(U6=Q4,Q4,Q8))</f>
        <v/>
      </c>
      <c r="AB4" s="91" t="str">
        <f>M3</f>
        <v>HERREMAN FRANCOIS</v>
      </c>
      <c r="AC4" s="92">
        <f>IF(AB4=M3,IF(O5="F","",O3),0)</f>
        <v>0</v>
      </c>
      <c r="AD4" s="92">
        <f>IF(AB4=M3,IF(O3="F","",O5),0)</f>
        <v>0</v>
      </c>
      <c r="AE4" s="93">
        <f>IF(AB4=Q4,IF(S8="F","",S4),0)</f>
        <v>0</v>
      </c>
      <c r="AF4" s="93">
        <f>IF(AB4=Q4,IF(S4="F","",S8),0)</f>
        <v>0</v>
      </c>
      <c r="AG4" s="92">
        <f>IF(AB4=J4,IF(I8="F","",I4),0)</f>
        <v>0</v>
      </c>
      <c r="AH4" s="92">
        <f>IF(AB4=J4,IF(I4="F","",I8),0)</f>
        <v>0</v>
      </c>
      <c r="AI4" s="93">
        <f>IF(AB4=F6,IF(E10="F","",E6),0)</f>
        <v>0</v>
      </c>
      <c r="AJ4" s="93">
        <f>IF(AB4=F6,IF(E6="F","",E10),0)</f>
        <v>0</v>
      </c>
      <c r="AK4" s="92">
        <f>IF(AB4=F20,IF(E16="F","",E20),0)</f>
        <v>0</v>
      </c>
      <c r="AL4" s="92">
        <f>IF(AB4=F20,IF(E20="F","",E16),0)</f>
        <v>0</v>
      </c>
      <c r="AM4" s="94">
        <f t="shared" ref="AM4:AN7" si="0">SUM(AC4,AE4,AG4,AI4,AK4)</f>
        <v>0</v>
      </c>
      <c r="AN4" s="94">
        <f t="shared" si="0"/>
        <v>0</v>
      </c>
      <c r="AO4" s="90">
        <f>AM4-AN4</f>
        <v>0</v>
      </c>
      <c r="AQ4" s="78"/>
      <c r="AR4" s="95" t="str">
        <f>Z4</f>
        <v/>
      </c>
      <c r="AS4" s="96" t="str">
        <f>IF(AR4="","",(VLOOKUP(AR4,AB4:AO17,14,FALSE)))</f>
        <v/>
      </c>
      <c r="AT4" s="81"/>
    </row>
    <row r="5" spans="1:46" ht="30" customHeight="1">
      <c r="A5" s="66"/>
      <c r="B5" s="70"/>
      <c r="C5" s="70"/>
      <c r="D5" s="70"/>
      <c r="E5" s="67"/>
      <c r="F5" s="72"/>
      <c r="G5" s="68" t="s">
        <v>31</v>
      </c>
      <c r="H5" s="68"/>
      <c r="I5" s="97"/>
      <c r="J5" s="68"/>
      <c r="K5" s="68"/>
      <c r="L5" s="73"/>
      <c r="M5" s="161"/>
      <c r="N5" s="162"/>
      <c r="O5" s="163"/>
      <c r="P5" s="75"/>
      <c r="Q5" s="68"/>
      <c r="R5" s="68"/>
      <c r="S5" s="67"/>
      <c r="T5" s="98"/>
      <c r="U5" s="99" t="s">
        <v>8</v>
      </c>
      <c r="V5" s="70"/>
      <c r="W5" s="71"/>
      <c r="Y5" s="64">
        <v>3</v>
      </c>
      <c r="Z5" s="90" t="str">
        <f>IF(B8="","",IF(B8=F6,F6,F10))</f>
        <v/>
      </c>
      <c r="AB5" s="91">
        <f>M5</f>
        <v>0</v>
      </c>
      <c r="AC5" s="92">
        <f>IF(AB5=M5,IF(O3="F","",O5),0)</f>
        <v>0</v>
      </c>
      <c r="AD5" s="92">
        <f>IF(AB5=M5,IF(O5="F","",O3),0)</f>
        <v>0</v>
      </c>
      <c r="AE5" s="93">
        <f>IF(AB5=Q4,IF(S8="F","",S4),0)</f>
        <v>0</v>
      </c>
      <c r="AF5" s="93">
        <f>IF(AB5=Q4,IF(S4="F","",S8),0)</f>
        <v>0</v>
      </c>
      <c r="AG5" s="92">
        <f>IF(AB5=J4,IF(I8="F","",I4),0)</f>
        <v>0</v>
      </c>
      <c r="AH5" s="92">
        <f>IF(AB5=J4,IF(I4="F","",I8),0)</f>
        <v>0</v>
      </c>
      <c r="AI5" s="93">
        <f>IF(AB5=F6,IF(E10="F","",E6),0)</f>
        <v>0</v>
      </c>
      <c r="AJ5" s="93">
        <f>IF(AB5=F6,IF(E6="F","",E10),0)</f>
        <v>0</v>
      </c>
      <c r="AK5" s="92">
        <f>IF(AB5=F20,IF(E16="F","",E20),0)</f>
        <v>0</v>
      </c>
      <c r="AL5" s="92">
        <f>IF(AB5=F20,IF(E20="F","",E16),0)</f>
        <v>0</v>
      </c>
      <c r="AM5" s="94">
        <f t="shared" si="0"/>
        <v>0</v>
      </c>
      <c r="AN5" s="94">
        <f t="shared" si="0"/>
        <v>0</v>
      </c>
      <c r="AO5" s="90">
        <f>AM5-AN5</f>
        <v>0</v>
      </c>
      <c r="AQ5" s="78"/>
      <c r="AR5" s="100" t="str">
        <f>Z14</f>
        <v/>
      </c>
      <c r="AS5" s="101" t="str">
        <f>IF(AR5="","",(VLOOKUP(AR5,AB4:AO17,14,FALSE)))</f>
        <v/>
      </c>
      <c r="AT5" s="81"/>
    </row>
    <row r="6" spans="1:46" ht="30" customHeight="1">
      <c r="A6" s="66"/>
      <c r="B6" s="70"/>
      <c r="C6" s="70"/>
      <c r="D6" s="102"/>
      <c r="E6" s="83" t="s">
        <v>46</v>
      </c>
      <c r="F6" s="51" t="str">
        <f>J8</f>
        <v>Blanc 1</v>
      </c>
      <c r="G6" s="52" t="str">
        <f>K8</f>
        <v>(NC)</v>
      </c>
      <c r="H6" s="68"/>
      <c r="I6" s="97"/>
      <c r="J6" s="84" t="s">
        <v>103</v>
      </c>
      <c r="K6" s="85"/>
      <c r="L6" s="73"/>
      <c r="M6" s="68"/>
      <c r="N6" s="68"/>
      <c r="O6" s="67"/>
      <c r="P6" s="68"/>
      <c r="Q6" s="84" t="s">
        <v>101</v>
      </c>
      <c r="R6" s="85"/>
      <c r="S6" s="67"/>
      <c r="T6" s="103"/>
      <c r="U6" s="51" t="str">
        <f>IF(OR(S4="F",S4="A"),Q8,IF(OR(S8="F",S8="A"),Q4,IF(S4=S8,"",(IF(S4&gt;S8,Q4,Q8)))))</f>
        <v/>
      </c>
      <c r="V6" s="52" t="str">
        <f>IF(OR(S4="F",S4="A"),R8,IF(OR(S8="F",S8="A"),R4,IF(S4=S8,"",(IF(S4&gt;S8,R4,R8)))))</f>
        <v/>
      </c>
      <c r="W6" s="104" t="s">
        <v>2</v>
      </c>
      <c r="Y6" s="64">
        <v>5</v>
      </c>
      <c r="Z6" s="90" t="str">
        <f>IF(B8="","",IF(B8=F6,F10,F6))</f>
        <v/>
      </c>
      <c r="AB6" s="91" t="str">
        <f>M7</f>
        <v>Blanc 1</v>
      </c>
      <c r="AC6" s="92" t="str">
        <f>IF(AB6=M7,IF(O9="F","",O7),0)</f>
        <v>F</v>
      </c>
      <c r="AD6" s="92" t="str">
        <f>IF(AB6=M7,IF(O7="F","",O9),0)</f>
        <v/>
      </c>
      <c r="AE6" s="93">
        <f>IF(AB6=Q8,IF(S4="F","",S8),0)</f>
        <v>0</v>
      </c>
      <c r="AF6" s="93">
        <f>IF(AB6=Q8,IF(S8="F","",S4),0)</f>
        <v>0</v>
      </c>
      <c r="AG6" s="92">
        <f>IF(AB6=J8,IF(I4="F","",I8),0)</f>
        <v>0</v>
      </c>
      <c r="AH6" s="92">
        <f>IF(AB6=J8,IF(I8="F","",I4),0)</f>
        <v>0</v>
      </c>
      <c r="AI6" s="93" t="str">
        <f>IF(AB6=F6,IF(E10="F","",E6),0)</f>
        <v>F</v>
      </c>
      <c r="AJ6" s="93" t="str">
        <f>IF(AB6=F6,IF(E6="F","",E10),0)</f>
        <v/>
      </c>
      <c r="AK6" s="92">
        <f>IF(AB6=F20,IF(E16="F","",E20),0)</f>
        <v>0</v>
      </c>
      <c r="AL6" s="92">
        <f>IF(AB6=F20,IF(E20="F","",E16),0)</f>
        <v>0</v>
      </c>
      <c r="AM6" s="94">
        <f t="shared" si="0"/>
        <v>0</v>
      </c>
      <c r="AN6" s="94">
        <f t="shared" si="0"/>
        <v>0</v>
      </c>
      <c r="AO6" s="90">
        <f>AM6-AN6</f>
        <v>0</v>
      </c>
      <c r="AQ6" s="78"/>
      <c r="AR6" s="100" t="str">
        <f>Z5</f>
        <v/>
      </c>
      <c r="AS6" s="101" t="str">
        <f>IF(AR6="","",(VLOOKUP(AR6,AB4:AO17,14,FALSE)))</f>
        <v/>
      </c>
      <c r="AT6" s="81"/>
    </row>
    <row r="7" spans="1:46" ht="30" customHeight="1">
      <c r="A7" s="66"/>
      <c r="B7" s="105"/>
      <c r="C7" s="70" t="s">
        <v>35</v>
      </c>
      <c r="D7" s="70"/>
      <c r="E7" s="97"/>
      <c r="F7" s="68"/>
      <c r="G7" s="68"/>
      <c r="H7" s="68"/>
      <c r="I7" s="97"/>
      <c r="J7" s="68"/>
      <c r="K7" s="68"/>
      <c r="L7" s="73">
        <v>23</v>
      </c>
      <c r="M7" s="51" t="str">
        <f>IF(IF(ISNA(VLOOKUP(L7,Inscrits!$A$2:$C$25,2,FALSE)),"",VLOOKUP(L7,Inscrits!$A$2:$C$25,2,FALSE))=0,"",IF(ISNA(VLOOKUP(L7,Inscrits!$A$2:$C$25,2,FALSE)),"",VLOOKUP(L7,Inscrits!$A$2:$C$25,2,FALSE)))</f>
        <v>Blanc 1</v>
      </c>
      <c r="N7" s="52" t="str">
        <f>IF(IF(ISNA(VLOOKUP(L7,Inscrits!$A$2:$C$25,3,FALSE)),"","("&amp;(VLOOKUP(L7,Inscrits!$A$2:$C$25,3,FALSE))&amp;")")="()","",IF(ISNA(VLOOKUP(L7,Inscrits!$A$2:$C$25,3,FALSE)),"","("&amp;(VLOOKUP(L7,Inscrits!$A$2:$C$25,3,FALSE))&amp;")"))</f>
        <v>(NC)</v>
      </c>
      <c r="O7" s="74" t="s">
        <v>46</v>
      </c>
      <c r="P7" s="75"/>
      <c r="Q7" s="68"/>
      <c r="R7" s="68"/>
      <c r="S7" s="67"/>
      <c r="T7" s="98"/>
      <c r="U7" s="70"/>
      <c r="V7" s="70"/>
      <c r="W7" s="71"/>
      <c r="Y7" s="64">
        <v>7</v>
      </c>
      <c r="Z7" s="90">
        <f>IF(F6="","",IF(F6=J4,J8,J4))</f>
        <v>0</v>
      </c>
      <c r="AB7" s="91" t="str">
        <f>M9</f>
        <v>PERUS ERIC ALAIN</v>
      </c>
      <c r="AC7" s="92" t="str">
        <f>IF(AB7=M9,IF(O7="F","",O9),0)</f>
        <v/>
      </c>
      <c r="AD7" s="92" t="str">
        <f>IF(AB7=M9,IF(O9="F","",O7),0)</f>
        <v>F</v>
      </c>
      <c r="AE7" s="93">
        <f>IF(AB7=Q8,IF(S4="F","",S8),0)</f>
        <v>0</v>
      </c>
      <c r="AF7" s="93">
        <f>IF(AB7=Q8,IF(S8="F","",S4),0)</f>
        <v>0</v>
      </c>
      <c r="AG7" s="92">
        <f>IF(AB7=J8,IF(I4="F","",I8),0)</f>
        <v>0</v>
      </c>
      <c r="AH7" s="92">
        <f>IF(AB7=J8,IF(I8="F","",I4),0)</f>
        <v>0</v>
      </c>
      <c r="AI7" s="93">
        <f>IF(AB7=F6,IF(E10="F","",E6),0)</f>
        <v>0</v>
      </c>
      <c r="AJ7" s="93">
        <f>IF(AB7=F6,IF(E6="F","",E10),0)</f>
        <v>0</v>
      </c>
      <c r="AK7" s="92">
        <f>IF(AB7=F20,IF(E16="F","",E20),0)</f>
        <v>0</v>
      </c>
      <c r="AL7" s="92">
        <f>IF(AB7=F20,IF(E20="F","",E16),0)</f>
        <v>0</v>
      </c>
      <c r="AM7" s="94">
        <f t="shared" si="0"/>
        <v>0</v>
      </c>
      <c r="AN7" s="94">
        <f t="shared" si="0"/>
        <v>0</v>
      </c>
      <c r="AO7" s="90">
        <f>AM7-AN7</f>
        <v>0</v>
      </c>
      <c r="AQ7" s="78"/>
      <c r="AR7" s="100" t="str">
        <f>Z15</f>
        <v/>
      </c>
      <c r="AS7" s="101" t="str">
        <f>IF(AR7="","",(VLOOKUP(AR7,AB4:AO17,14,FALSE)))</f>
        <v/>
      </c>
      <c r="AT7" s="81"/>
    </row>
    <row r="8" spans="1:46" ht="30" customHeight="1" thickBot="1">
      <c r="A8" s="106" t="s">
        <v>62</v>
      </c>
      <c r="B8" s="51" t="str">
        <f>IF(OR(E6="F",E6="A"),F10,IF(OR(E10="F",E10="A"),F6,IF(E6=E10,"",(IF(E6&gt;E10,F6,F10)))))</f>
        <v/>
      </c>
      <c r="C8" s="107" t="str">
        <f>IF(OR(E6="F",E6="A"),G10,IF(OR(E10="F",E10="A"),G6,IF(E6=E10,"",(IF(E6&gt;E10,G6,G10)))))</f>
        <v/>
      </c>
      <c r="D8" s="70"/>
      <c r="E8" s="97"/>
      <c r="F8" s="84" t="s">
        <v>105</v>
      </c>
      <c r="G8" s="85"/>
      <c r="H8" s="82"/>
      <c r="I8" s="164"/>
      <c r="J8" s="51" t="str">
        <f>IF(OR(AND(O7="F",O9="F"),AND(O7="A",O9="A")),M9,IF(OR(O7="F",O7="A"),M7,IF(OR(O9="F",O9="A"),M9,IF(O7=O9,"",(IF(O7&lt;O9,M7,M9))))))</f>
        <v>Blanc 1</v>
      </c>
      <c r="K8" s="52" t="str">
        <f>IF(OR(AND(O7="F",O9="F"),AND(O7="A",O9="A")),N9,IF(OR(O7="F",O7="A"),N7,IF(OR(O9="F",O9="A"),N9,IF(O7=O9,"",(IF(O7&lt;O9,N7,N9))))))</f>
        <v>(NC)</v>
      </c>
      <c r="L8" s="73"/>
      <c r="M8" s="84" t="s">
        <v>98</v>
      </c>
      <c r="N8" s="85"/>
      <c r="O8" s="86"/>
      <c r="P8" s="108"/>
      <c r="Q8" s="51" t="str">
        <f>IF(OR(AND(O7="F",O9="F"),AND(O7="A",O9="A")),M7,IF(OR(O7="F",O7="A"),M9,IF(OR(O9="F",O9="A"),M7,IF(O7=O9,"",(IF(O7&gt;O9,M7,M9))))))</f>
        <v>PERUS ERIC ALAIN</v>
      </c>
      <c r="R8" s="52" t="str">
        <f>IF(OR(AND(O7="F",O9="F"),AND(O7="A",O9="A")),N7,IF(OR(O7="F",O7="A"),N9,IF(OR(O9="F",O9="A"),N7,IF(O7=O9,"",(IF(O7&gt;O9,N7,N9))))))</f>
        <v>(10)</v>
      </c>
      <c r="S8" s="88"/>
      <c r="T8" s="89"/>
      <c r="U8" s="70"/>
      <c r="V8" s="70"/>
      <c r="W8" s="71"/>
      <c r="AQ8" s="109"/>
      <c r="AR8" s="110"/>
      <c r="AS8" s="110"/>
      <c r="AT8" s="111"/>
    </row>
    <row r="9" spans="1:46" ht="30" customHeight="1">
      <c r="A9" s="66"/>
      <c r="B9" s="70"/>
      <c r="C9" s="70"/>
      <c r="D9" s="70"/>
      <c r="E9" s="97"/>
      <c r="F9" s="68"/>
      <c r="G9" s="68"/>
      <c r="H9" s="68"/>
      <c r="I9" s="67"/>
      <c r="J9" s="72"/>
      <c r="K9" s="68" t="s">
        <v>9</v>
      </c>
      <c r="L9" s="73">
        <v>10</v>
      </c>
      <c r="M9" s="51" t="str">
        <f>IF(IF(ISNA(VLOOKUP(L9,Inscrits!$A$2:$C$25,2,FALSE)),"",VLOOKUP(L9,Inscrits!$A$2:$C$25,2,FALSE))=0,"",IF(ISNA(VLOOKUP(L9,Inscrits!$A$2:$C$25,2,FALSE)),"",VLOOKUP(L9,Inscrits!$A$2:$C$25,2,FALSE)))</f>
        <v>PERUS ERIC ALAIN</v>
      </c>
      <c r="N9" s="52" t="str">
        <f>IF(IF(ISNA(VLOOKUP(L9,Inscrits!$A$2:$C$25,3,FALSE)),"","("&amp;(VLOOKUP(L9,Inscrits!$A$2:$C$25,3,FALSE))&amp;")")="()","",IF(ISNA(VLOOKUP(L9,Inscrits!$A$2:$C$25,3,FALSE)),"","("&amp;(VLOOKUP(L9,Inscrits!$A$2:$C$25,3,FALSE))&amp;")"))</f>
        <v>(10)</v>
      </c>
      <c r="O9" s="74"/>
      <c r="P9" s="75"/>
      <c r="Q9" s="76" t="s">
        <v>10</v>
      </c>
      <c r="R9" s="68"/>
      <c r="S9" s="67"/>
      <c r="T9" s="70"/>
      <c r="U9" s="70"/>
      <c r="V9" s="70"/>
      <c r="W9" s="71"/>
    </row>
    <row r="10" spans="1:46" ht="30" customHeight="1">
      <c r="A10" s="66"/>
      <c r="B10" s="70"/>
      <c r="C10" s="70"/>
      <c r="D10" s="102"/>
      <c r="E10" s="83"/>
      <c r="F10" s="51" t="str">
        <f>IF(OR(S14="F",S14="A"),Q14,IF(OR(S18="F",S18="A"),Q18,IF(S14=S18,"",(IF(S14&lt;S18,Q14,Q18)))))</f>
        <v/>
      </c>
      <c r="G10" s="52" t="str">
        <f>IF(OR(S14="F",S14="A"),R14,IF(OR(S18="F",S18="A"),R18,IF(S14=S18,"",(IF(S14&lt;S18,R14,R18)))))</f>
        <v/>
      </c>
      <c r="H10" s="68"/>
      <c r="I10" s="67"/>
      <c r="J10" s="68"/>
      <c r="K10" s="68"/>
      <c r="L10" s="73"/>
      <c r="M10" s="68"/>
      <c r="N10" s="68"/>
      <c r="O10" s="67"/>
      <c r="P10" s="68"/>
      <c r="Q10" s="68"/>
      <c r="R10" s="68"/>
      <c r="S10" s="67"/>
      <c r="T10" s="70"/>
      <c r="W10" s="71"/>
    </row>
    <row r="11" spans="1:46" ht="30" customHeight="1" thickBot="1">
      <c r="A11" s="66"/>
      <c r="B11" s="70"/>
      <c r="C11" s="70"/>
      <c r="D11" s="70"/>
      <c r="E11" s="67"/>
      <c r="F11" s="72"/>
      <c r="G11" s="68" t="s">
        <v>33</v>
      </c>
      <c r="H11" s="68"/>
      <c r="I11" s="67"/>
      <c r="J11" s="68"/>
      <c r="K11" s="68"/>
      <c r="L11" s="73"/>
      <c r="M11" s="68"/>
      <c r="N11" s="68"/>
      <c r="O11" s="67"/>
      <c r="P11" s="68"/>
      <c r="Q11" s="68"/>
      <c r="R11" s="68"/>
      <c r="S11" s="67"/>
      <c r="T11" s="70"/>
      <c r="U11" s="197" t="s">
        <v>37</v>
      </c>
      <c r="V11" s="198"/>
      <c r="W11" s="71"/>
    </row>
    <row r="12" spans="1:46" ht="30" customHeight="1">
      <c r="A12" s="66"/>
      <c r="E12" s="67"/>
      <c r="F12" s="68"/>
      <c r="G12" s="68"/>
      <c r="H12" s="68"/>
      <c r="I12" s="67"/>
      <c r="J12" s="68"/>
      <c r="K12" s="68"/>
      <c r="L12" s="73"/>
      <c r="M12" s="68"/>
      <c r="N12" s="68"/>
      <c r="O12" s="67"/>
      <c r="P12" s="68"/>
      <c r="Q12" s="68"/>
      <c r="R12" s="68"/>
      <c r="S12" s="67"/>
      <c r="T12" s="70"/>
      <c r="U12" s="70"/>
      <c r="V12" s="70"/>
      <c r="W12" s="71"/>
      <c r="AQ12" s="200" t="s">
        <v>38</v>
      </c>
      <c r="AR12" s="201"/>
      <c r="AS12" s="201"/>
      <c r="AT12" s="202"/>
    </row>
    <row r="13" spans="1:46" ht="30" customHeight="1" thickBot="1">
      <c r="A13" s="66"/>
      <c r="B13" s="197" t="s">
        <v>37</v>
      </c>
      <c r="C13" s="198"/>
      <c r="E13" s="67"/>
      <c r="F13" s="68"/>
      <c r="G13" s="68"/>
      <c r="H13" s="68"/>
      <c r="I13" s="67"/>
      <c r="J13" s="72"/>
      <c r="K13" s="72" t="s">
        <v>11</v>
      </c>
      <c r="L13" s="73">
        <v>15</v>
      </c>
      <c r="M13" s="51" t="str">
        <f>IF(IF(ISNA(VLOOKUP(L13,Inscrits!$A$2:$C$25,2,FALSE)),"",VLOOKUP(L13,Inscrits!$A$2:$C$25,2,FALSE))=0,"",IF(ISNA(VLOOKUP(L13,Inscrits!$A$2:$C$25,2,FALSE)),"",VLOOKUP(L13,Inscrits!$A$2:$C$25,2,FALSE)))</f>
        <v>AUVITY SEBASTIEN</v>
      </c>
      <c r="N13" s="52" t="str">
        <f>IF(IF(ISNA(VLOOKUP(L13,Inscrits!$A$2:$C$25,3,FALSE)),"","("&amp;(VLOOKUP(L13,Inscrits!$A$2:$C$25,3,FALSE))&amp;")")="()","",IF(ISNA(VLOOKUP(L13,Inscrits!$A$2:$C$25,3,FALSE)),"","("&amp;(VLOOKUP(L13,Inscrits!$A$2:$C$25,3,FALSE))&amp;")"))</f>
        <v>(18)</v>
      </c>
      <c r="O13" s="74"/>
      <c r="P13" s="75"/>
      <c r="Q13" s="76" t="s">
        <v>7</v>
      </c>
      <c r="R13" s="68"/>
      <c r="S13" s="67"/>
      <c r="T13" s="70"/>
      <c r="U13" s="70"/>
      <c r="V13" s="70"/>
      <c r="W13" s="71"/>
      <c r="AC13" s="77" t="s">
        <v>2</v>
      </c>
      <c r="AD13" s="77" t="s">
        <v>3</v>
      </c>
      <c r="AE13" s="77" t="s">
        <v>2</v>
      </c>
      <c r="AF13" s="77" t="s">
        <v>3</v>
      </c>
      <c r="AG13" s="77" t="s">
        <v>2</v>
      </c>
      <c r="AH13" s="77" t="s">
        <v>3</v>
      </c>
      <c r="AI13" s="77" t="s">
        <v>2</v>
      </c>
      <c r="AJ13" s="77" t="s">
        <v>3</v>
      </c>
      <c r="AK13" s="77" t="s">
        <v>2</v>
      </c>
      <c r="AL13" s="77" t="s">
        <v>3</v>
      </c>
      <c r="AM13" s="77" t="s">
        <v>2</v>
      </c>
      <c r="AN13" s="77" t="s">
        <v>3</v>
      </c>
      <c r="AO13" s="77" t="s">
        <v>4</v>
      </c>
      <c r="AQ13" s="112"/>
      <c r="AR13" s="113" t="s">
        <v>5</v>
      </c>
      <c r="AS13" s="114" t="s">
        <v>4</v>
      </c>
      <c r="AT13" s="115"/>
    </row>
    <row r="14" spans="1:46" ht="30" customHeight="1" thickTop="1">
      <c r="A14" s="66"/>
      <c r="E14" s="67"/>
      <c r="F14" s="68"/>
      <c r="G14" s="68"/>
      <c r="H14" s="82"/>
      <c r="I14" s="164"/>
      <c r="J14" s="51" t="str">
        <f>IF(OR(AND(O13="F",O15="F"),AND(O13="A",O15="A")),M15,IF(OR(O13="F",O13="A"),M13,IF(OR(O15="F",O15="A"),M15,IF(O13=O15,"",(IF(O13&lt;O15,M13,M15))))))</f>
        <v/>
      </c>
      <c r="K14" s="52" t="str">
        <f>IF(OR(AND(O13="F",O15="F"),AND(O13="A",O15="A")),N15,IF(OR(O13="F",O13="A"),N13,IF(OR(O15="F",O15="A"),N15,IF(O13=O15,"",(IF(O13&lt;O15,N13,N15))))))</f>
        <v/>
      </c>
      <c r="L14" s="73"/>
      <c r="M14" s="84" t="s">
        <v>99</v>
      </c>
      <c r="N14" s="85"/>
      <c r="O14" s="86"/>
      <c r="P14" s="87"/>
      <c r="Q14" s="51" t="str">
        <f>IF(OR(AND(O13="F",O15="F"),AND(O13="A",O15="A")),M13,IF(OR(O13="F",O13="A"),M15,IF(OR(O15="F",O15="A"),M13,IF(O13=O15,"",(IF(O13&gt;O15,M13,M15))))))</f>
        <v/>
      </c>
      <c r="R14" s="52" t="str">
        <f>IF(OR(AND(O13="F",O15="F"),AND(O13="A",O15="A")),N13,IF(OR(O13="F",O13="A"),N15,IF(OR(O15="F",O15="A"),N13,IF(O13=O15,"",(IF(O13&gt;O15,N13,N15))))))</f>
        <v/>
      </c>
      <c r="S14" s="88"/>
      <c r="T14" s="89"/>
      <c r="U14" s="70"/>
      <c r="V14" s="70"/>
      <c r="W14" s="71"/>
      <c r="Y14" s="64">
        <v>2</v>
      </c>
      <c r="Z14" s="90" t="str">
        <f>IF(U16="","",IF(U16=Q14,Q14,Q18))</f>
        <v/>
      </c>
      <c r="AB14" s="91" t="str">
        <f>M13</f>
        <v>AUVITY SEBASTIEN</v>
      </c>
      <c r="AC14" s="92">
        <f>IF(AB14=M13,IF(O15="F","",O13),0)</f>
        <v>0</v>
      </c>
      <c r="AD14" s="92">
        <f>IF(AB14=M13,IF(O13="F","",O15),0)</f>
        <v>0</v>
      </c>
      <c r="AE14" s="93">
        <f>IF(AB14=Q14,IF(S18="F","",S14),0)</f>
        <v>0</v>
      </c>
      <c r="AF14" s="93">
        <f>IF(AB14=Q14,IF(S14="F","",S18),0)</f>
        <v>0</v>
      </c>
      <c r="AG14" s="92">
        <f>IF(AB14=J14,IF(I18="F","",I14),0)</f>
        <v>0</v>
      </c>
      <c r="AH14" s="92">
        <f>IF(AB14=J14,IF(I14="F","",I18),0)</f>
        <v>0</v>
      </c>
      <c r="AI14" s="93">
        <f>IF(AB14=F16,IF(E20="F","",E16),0)</f>
        <v>0</v>
      </c>
      <c r="AJ14" s="93">
        <f>IF(AB14=F16,IF(E16="F","",E20),0)</f>
        <v>0</v>
      </c>
      <c r="AK14" s="92">
        <f>IF(AB14=F10,IF(E6="F","",E10),0)</f>
        <v>0</v>
      </c>
      <c r="AL14" s="92">
        <f>IF(AB14=F10,IF(E10="F","",E6),0)</f>
        <v>0</v>
      </c>
      <c r="AM14" s="94">
        <f t="shared" ref="AM14:AN17" si="1">SUM(AC14,AE14,AG14,AI14,AK14)</f>
        <v>0</v>
      </c>
      <c r="AN14" s="94">
        <f t="shared" si="1"/>
        <v>0</v>
      </c>
      <c r="AO14" s="90">
        <f>AM14-AN14</f>
        <v>0</v>
      </c>
      <c r="AQ14" s="112"/>
      <c r="AR14" s="95" t="str">
        <f>Z6</f>
        <v/>
      </c>
      <c r="AS14" s="96" t="str">
        <f>IF(AR14="","",(VLOOKUP(AR14,AB4:AO17,14,FALSE)))</f>
        <v/>
      </c>
      <c r="AT14" s="115"/>
    </row>
    <row r="15" spans="1:46" ht="30" customHeight="1">
      <c r="A15" s="66"/>
      <c r="B15" s="70"/>
      <c r="C15" s="70"/>
      <c r="D15" s="70"/>
      <c r="E15" s="67"/>
      <c r="F15" s="72"/>
      <c r="G15" s="68" t="s">
        <v>32</v>
      </c>
      <c r="H15" s="68"/>
      <c r="I15" s="97"/>
      <c r="J15" s="68"/>
      <c r="K15" s="68"/>
      <c r="L15" s="73">
        <v>18</v>
      </c>
      <c r="M15" s="51" t="str">
        <f>IF(IF(ISNA(VLOOKUP(L15,Inscrits!$A$2:$C$25,2,FALSE)),"",VLOOKUP(L15,Inscrits!$A$2:$C$25,2,FALSE))=0,"",IF(ISNA(VLOOKUP(L15,Inscrits!$A$2:$C$25,2,FALSE)),"",VLOOKUP(L15,Inscrits!$A$2:$C$25,2,FALSE)))</f>
        <v>DELENNE JEAN FRANCOIS</v>
      </c>
      <c r="N15" s="52" t="str">
        <f>IF(IF(ISNA(VLOOKUP(L15,Inscrits!$A$2:$C$25,3,FALSE)),"","("&amp;(VLOOKUP(L15,Inscrits!$A$2:$C$25,3,FALSE))&amp;")")="()","",IF(ISNA(VLOOKUP(L15,Inscrits!$A$2:$C$25,3,FALSE)),"","("&amp;(VLOOKUP(L15,Inscrits!$A$2:$C$25,3,FALSE))&amp;")"))</f>
        <v>(25)</v>
      </c>
      <c r="O15" s="74"/>
      <c r="P15" s="75"/>
      <c r="Q15" s="68"/>
      <c r="R15" s="68"/>
      <c r="S15" s="67"/>
      <c r="T15" s="98"/>
      <c r="U15" s="99" t="s">
        <v>30</v>
      </c>
      <c r="V15" s="70"/>
      <c r="W15" s="71"/>
      <c r="Y15" s="64">
        <v>4</v>
      </c>
      <c r="Z15" s="90" t="str">
        <f>IF(B18="","",IF(B18=F16,F16,F20))</f>
        <v/>
      </c>
      <c r="AB15" s="91" t="str">
        <f>M15</f>
        <v>DELENNE JEAN FRANCOIS</v>
      </c>
      <c r="AC15" s="92">
        <f>IF(AB15=M15,IF(O13="F","",O15),0)</f>
        <v>0</v>
      </c>
      <c r="AD15" s="92">
        <f>IF(AB15=M15,IF(O15="F","",O13),0)</f>
        <v>0</v>
      </c>
      <c r="AE15" s="93">
        <f>IF(AB15=Q14,IF(S18="F","",S14),0)</f>
        <v>0</v>
      </c>
      <c r="AF15" s="93">
        <f>IF(AB15=Q14,IF(S14="F","",S18),0)</f>
        <v>0</v>
      </c>
      <c r="AG15" s="92">
        <f>IF(AB15=J14,IF(I18="F","",I14),0)</f>
        <v>0</v>
      </c>
      <c r="AH15" s="92">
        <f>IF(AB15=J14,IF(I14="F","",I18),0)</f>
        <v>0</v>
      </c>
      <c r="AI15" s="93">
        <f>IF(AB15=F16,IF(E20="F","",E16),0)</f>
        <v>0</v>
      </c>
      <c r="AJ15" s="93">
        <f>IF(AB15=F16,IF(E16="F","",E20),0)</f>
        <v>0</v>
      </c>
      <c r="AK15" s="92">
        <f>IF(AB15=F10,IF(E6="F","",E10),0)</f>
        <v>0</v>
      </c>
      <c r="AL15" s="92">
        <f>IF(AB15=F10,IF(E10="F","",E6),0)</f>
        <v>0</v>
      </c>
      <c r="AM15" s="94">
        <f t="shared" si="1"/>
        <v>0</v>
      </c>
      <c r="AN15" s="94">
        <f t="shared" si="1"/>
        <v>0</v>
      </c>
      <c r="AO15" s="90">
        <f>AM15-AN15</f>
        <v>0</v>
      </c>
      <c r="AQ15" s="112"/>
      <c r="AR15" s="100" t="str">
        <f>Z16</f>
        <v/>
      </c>
      <c r="AS15" s="101" t="str">
        <f>IF(AR15="","",(VLOOKUP(AR15,AB4:AO17,14,FALSE)))</f>
        <v/>
      </c>
      <c r="AT15" s="115"/>
    </row>
    <row r="16" spans="1:46" ht="30" customHeight="1">
      <c r="A16" s="66"/>
      <c r="B16" s="70"/>
      <c r="C16" s="70"/>
      <c r="D16" s="102"/>
      <c r="E16" s="83"/>
      <c r="F16" s="51" t="str">
        <f>J14</f>
        <v/>
      </c>
      <c r="G16" s="52" t="str">
        <f>K14</f>
        <v/>
      </c>
      <c r="H16" s="68"/>
      <c r="I16" s="97"/>
      <c r="J16" s="84" t="s">
        <v>104</v>
      </c>
      <c r="K16" s="85"/>
      <c r="L16" s="73"/>
      <c r="M16" s="68"/>
      <c r="N16" s="68"/>
      <c r="O16" s="67"/>
      <c r="P16" s="68"/>
      <c r="Q16" s="84" t="s">
        <v>102</v>
      </c>
      <c r="R16" s="85"/>
      <c r="S16" s="67"/>
      <c r="T16" s="103"/>
      <c r="U16" s="51" t="str">
        <f>IF(OR(S14="F",S14="A"),Q18,IF(OR(S18="F",S18="A"),Q14,IF(S14=S18,"",(IF(S14&gt;S18,Q14,Q18)))))</f>
        <v/>
      </c>
      <c r="V16" s="52" t="str">
        <f>IF(OR(S14="F",S14="A"),R18,IF(OR(S18="F",S18="A"),R14,IF(S14=S18,"",(IF(S14&gt;S18,R14,R18)))))</f>
        <v/>
      </c>
      <c r="W16" s="104" t="s">
        <v>61</v>
      </c>
      <c r="Y16" s="64">
        <v>6</v>
      </c>
      <c r="Z16" s="90" t="str">
        <f>IF(B18="","",IF(B18=F16,F20,F16))</f>
        <v/>
      </c>
      <c r="AB16" s="91">
        <f>M17</f>
        <v>0</v>
      </c>
      <c r="AC16" s="92">
        <f>IF(AB16=M17,IF(O19="F","",O17),0)</f>
        <v>0</v>
      </c>
      <c r="AD16" s="92">
        <f>IF(AB16=M17,IF(O17="F","",O19),0)</f>
        <v>0</v>
      </c>
      <c r="AE16" s="93">
        <f>IF(AB16=Q18,IF(S14="F","",S18),0)</f>
        <v>0</v>
      </c>
      <c r="AF16" s="93">
        <f>IF(AB16=Q18,IF(S18="F","",S14),0)</f>
        <v>0</v>
      </c>
      <c r="AG16" s="92">
        <f>IF(AB16=J18,IF(I14="F","",I18),0)</f>
        <v>0</v>
      </c>
      <c r="AH16" s="92">
        <f>IF(AB16=J18,IF(I18="F","",I14),0)</f>
        <v>0</v>
      </c>
      <c r="AI16" s="93">
        <f>IF(AB16=F16,IF(E20="F","",E16),0)</f>
        <v>0</v>
      </c>
      <c r="AJ16" s="93">
        <f>IF(AB16=F16,IF(E16="F","",E20),0)</f>
        <v>0</v>
      </c>
      <c r="AK16" s="92">
        <f>IF(AB16=F10,IF(E6="F","",E10),0)</f>
        <v>0</v>
      </c>
      <c r="AL16" s="92">
        <f>IF(AB16=F10,IF(E10="F","",E6),0)</f>
        <v>0</v>
      </c>
      <c r="AM16" s="94">
        <f t="shared" si="1"/>
        <v>0</v>
      </c>
      <c r="AN16" s="94">
        <f t="shared" si="1"/>
        <v>0</v>
      </c>
      <c r="AO16" s="90">
        <f>AM16-AN16</f>
        <v>0</v>
      </c>
      <c r="AQ16" s="112"/>
      <c r="AR16" s="165"/>
      <c r="AS16" s="166"/>
      <c r="AT16" s="115"/>
    </row>
    <row r="17" spans="1:46" ht="30" customHeight="1">
      <c r="A17" s="66"/>
      <c r="B17" s="105"/>
      <c r="C17" s="70" t="s">
        <v>36</v>
      </c>
      <c r="D17" s="70"/>
      <c r="E17" s="97"/>
      <c r="F17" s="68"/>
      <c r="G17" s="68"/>
      <c r="H17" s="68"/>
      <c r="I17" s="97"/>
      <c r="J17" s="68"/>
      <c r="K17" s="68"/>
      <c r="L17" s="73"/>
      <c r="M17" s="161"/>
      <c r="N17" s="162"/>
      <c r="O17" s="163"/>
      <c r="P17" s="75"/>
      <c r="Q17" s="68"/>
      <c r="R17" s="68"/>
      <c r="S17" s="67"/>
      <c r="T17" s="98"/>
      <c r="U17" s="70"/>
      <c r="V17" s="70"/>
      <c r="W17" s="71"/>
      <c r="Y17" s="64">
        <v>8</v>
      </c>
      <c r="Z17" s="90" t="str">
        <f>IF(F16="","",IF(F16=J14,J18,J14))</f>
        <v/>
      </c>
      <c r="AB17" s="91" t="str">
        <f>M19</f>
        <v>PRAL LAURENT</v>
      </c>
      <c r="AC17" s="92">
        <f>IF(AB17=M19,IF(O17="F","",O19),0)</f>
        <v>0</v>
      </c>
      <c r="AD17" s="92">
        <f>IF(AB17=M19,IF(O19="F","",O17),0)</f>
        <v>0</v>
      </c>
      <c r="AE17" s="93">
        <f>IF(AB17=Q18,IF(S14="F","",S18),0)</f>
        <v>0</v>
      </c>
      <c r="AF17" s="93">
        <f>IF(AB17=Q18,IF(S18="F","",S14),0)</f>
        <v>0</v>
      </c>
      <c r="AG17" s="92">
        <f>IF(AB17=J18,IF(I14="F","",I18),0)</f>
        <v>0</v>
      </c>
      <c r="AH17" s="92">
        <f>IF(AB17=J18,IF(I18="F","",I14),0)</f>
        <v>0</v>
      </c>
      <c r="AI17" s="93">
        <f>IF(AB17=F16,IF(E20="F","",E16),0)</f>
        <v>0</v>
      </c>
      <c r="AJ17" s="93">
        <f>IF(AB17=F16,IF(E16="F","",E20),0)</f>
        <v>0</v>
      </c>
      <c r="AK17" s="92">
        <f>IF(AB17=F10,IF(E6="F","",E10),0)</f>
        <v>0</v>
      </c>
      <c r="AL17" s="92">
        <f>IF(AB17=F10,IF(E10="F","",E6),0)</f>
        <v>0</v>
      </c>
      <c r="AM17" s="94">
        <f t="shared" si="1"/>
        <v>0</v>
      </c>
      <c r="AN17" s="94">
        <f t="shared" si="1"/>
        <v>0</v>
      </c>
      <c r="AO17" s="90">
        <f>AM17-AN17</f>
        <v>0</v>
      </c>
      <c r="AQ17" s="112"/>
      <c r="AR17" s="165"/>
      <c r="AS17" s="166"/>
      <c r="AT17" s="115"/>
    </row>
    <row r="18" spans="1:46" ht="30" customHeight="1" thickBot="1">
      <c r="A18" s="106" t="s">
        <v>63</v>
      </c>
      <c r="B18" s="51" t="str">
        <f>IF(OR(E16="F",E16="A"),F20,IF(OR(E20="F",E20="A"),F16,IF(E16=E20,"",(IF(E16&gt;E20,F16,F20)))))</f>
        <v/>
      </c>
      <c r="C18" s="107" t="str">
        <f>IF(OR(E16="F",E16="A"),G20,IF(OR(E20="F",E20="A"),G16,IF(E16=E20,"",(IF(E16&gt;E20,G16,G20)))))</f>
        <v/>
      </c>
      <c r="D18" s="70"/>
      <c r="E18" s="97"/>
      <c r="F18" s="84" t="s">
        <v>106</v>
      </c>
      <c r="G18" s="85"/>
      <c r="H18" s="82"/>
      <c r="I18" s="164"/>
      <c r="J18" s="161"/>
      <c r="K18" s="162"/>
      <c r="L18" s="73"/>
      <c r="M18" s="84" t="s">
        <v>100</v>
      </c>
      <c r="N18" s="85"/>
      <c r="O18" s="86"/>
      <c r="P18" s="108"/>
      <c r="Q18" s="51" t="str">
        <f>M19</f>
        <v>PRAL LAURENT</v>
      </c>
      <c r="R18" s="52" t="str">
        <f>N19</f>
        <v>(2)</v>
      </c>
      <c r="S18" s="88"/>
      <c r="T18" s="89"/>
      <c r="U18" s="70"/>
      <c r="V18" s="70"/>
      <c r="W18" s="71"/>
      <c r="AQ18" s="116"/>
      <c r="AR18" s="117"/>
      <c r="AS18" s="117"/>
      <c r="AT18" s="118"/>
    </row>
    <row r="19" spans="1:46" ht="30" customHeight="1">
      <c r="A19" s="66"/>
      <c r="B19" s="70"/>
      <c r="C19" s="70"/>
      <c r="D19" s="70"/>
      <c r="E19" s="97"/>
      <c r="F19" s="68"/>
      <c r="G19" s="68"/>
      <c r="H19" s="68"/>
      <c r="I19" s="67"/>
      <c r="J19" s="72"/>
      <c r="K19" s="68" t="s">
        <v>29</v>
      </c>
      <c r="L19" s="73">
        <v>2</v>
      </c>
      <c r="M19" s="51" t="str">
        <f>IF(IF(ISNA(VLOOKUP(L19,Inscrits!$A$2:$C$25,2,FALSE)),"",VLOOKUP(L19,Inscrits!$A$2:$C$25,2,FALSE))=0,"",IF(ISNA(VLOOKUP(L19,Inscrits!$A$2:$C$25,2,FALSE)),"",VLOOKUP(L19,Inscrits!$A$2:$C$25,2,FALSE)))</f>
        <v>PRAL LAURENT</v>
      </c>
      <c r="N19" s="52" t="str">
        <f>IF(IF(ISNA(VLOOKUP(L19,Inscrits!$A$2:$C$25,3,FALSE)),"","("&amp;(VLOOKUP(L19,Inscrits!$A$2:$C$25,3,FALSE))&amp;")")="()","",IF(ISNA(VLOOKUP(L19,Inscrits!$A$2:$C$25,3,FALSE)),"","("&amp;(VLOOKUP(L19,Inscrits!$A$2:$C$25,3,FALSE))&amp;")"))</f>
        <v>(2)</v>
      </c>
      <c r="O19" s="163"/>
      <c r="P19" s="75"/>
      <c r="Q19" s="76" t="s">
        <v>6</v>
      </c>
      <c r="R19" s="68"/>
      <c r="S19" s="67"/>
      <c r="T19" s="70"/>
      <c r="U19" s="70"/>
      <c r="V19" s="70"/>
      <c r="W19" s="71"/>
    </row>
    <row r="20" spans="1:46" ht="30" customHeight="1">
      <c r="A20" s="66"/>
      <c r="B20" s="70"/>
      <c r="C20" s="70"/>
      <c r="D20" s="102"/>
      <c r="E20" s="83"/>
      <c r="F20" s="51" t="str">
        <f>IF(OR(S4="F",S4="A"),Q4,IF(OR(S8="F",S8="A"),Q8,IF(S4=S8,"",(IF(S4&lt;S8,Q4,Q8)))))</f>
        <v/>
      </c>
      <c r="G20" s="52" t="str">
        <f>IF(OR(S4="F",S4="A"),R4,IF(OR(S8="F",S8="A"),R8,IF(S4=S8,"",(IF(S4&lt;S8,R4,R8)))))</f>
        <v/>
      </c>
      <c r="H20" s="68"/>
      <c r="I20" s="67"/>
      <c r="J20" s="68"/>
      <c r="K20" s="68"/>
      <c r="L20" s="73"/>
      <c r="M20" s="68"/>
      <c r="N20" s="68"/>
      <c r="O20" s="67"/>
      <c r="P20" s="68"/>
      <c r="Q20" s="68"/>
      <c r="R20" s="68"/>
      <c r="S20" s="67"/>
      <c r="T20" s="70"/>
      <c r="U20" s="70"/>
      <c r="V20" s="70"/>
      <c r="W20" s="71"/>
    </row>
    <row r="21" spans="1:46" ht="30" customHeight="1">
      <c r="A21" s="66"/>
      <c r="B21" s="70"/>
      <c r="C21" s="70"/>
      <c r="D21" s="70"/>
      <c r="E21" s="67"/>
      <c r="F21" s="72"/>
      <c r="G21" s="68" t="s">
        <v>34</v>
      </c>
      <c r="H21" s="68"/>
      <c r="I21" s="67"/>
      <c r="J21" s="196" t="str">
        <f>"("&amp;Accueil!G18&amp;" manches coté perdants)"</f>
        <v>(3 manches coté perdants)</v>
      </c>
      <c r="K21" s="196"/>
      <c r="L21" s="196"/>
      <c r="M21" s="196"/>
      <c r="N21" s="196"/>
      <c r="O21" s="196"/>
      <c r="P21" s="196"/>
      <c r="Q21" s="196"/>
      <c r="R21" s="196"/>
      <c r="S21" s="67"/>
      <c r="T21" s="70"/>
      <c r="U21" s="70"/>
      <c r="V21" s="70"/>
      <c r="W21" s="71"/>
    </row>
    <row r="22" spans="1:46" ht="30" customHeight="1" thickBot="1">
      <c r="A22" s="119"/>
      <c r="B22" s="120"/>
      <c r="C22" s="120"/>
      <c r="D22" s="120"/>
      <c r="E22" s="121"/>
      <c r="F22" s="122"/>
      <c r="G22" s="122"/>
      <c r="H22" s="122"/>
      <c r="I22" s="121"/>
      <c r="J22" s="122"/>
      <c r="K22" s="122"/>
      <c r="L22" s="123"/>
      <c r="M22" s="122"/>
      <c r="N22" s="122"/>
      <c r="O22" s="121"/>
      <c r="P22" s="122"/>
      <c r="Q22" s="122"/>
      <c r="R22" s="122"/>
      <c r="S22" s="121"/>
      <c r="T22" s="120"/>
      <c r="U22" s="120"/>
      <c r="V22" s="120"/>
      <c r="W22" s="124"/>
    </row>
    <row r="23" spans="1:46" ht="30.95" customHeight="1" thickTop="1"/>
    <row r="24" spans="1:46" ht="14.1" customHeight="1">
      <c r="M24" s="68"/>
      <c r="N24" s="68"/>
    </row>
  </sheetData>
  <mergeCells count="6">
    <mergeCell ref="B13:C13"/>
    <mergeCell ref="U11:V11"/>
    <mergeCell ref="J21:R21"/>
    <mergeCell ref="J1:R1"/>
    <mergeCell ref="AQ2:AT2"/>
    <mergeCell ref="AQ12:AT12"/>
  </mergeCells>
  <phoneticPr fontId="0" type="noConversion"/>
  <conditionalFormatting sqref="F6:G6">
    <cfRule type="expression" dxfId="89" priority="1" stopIfTrue="1">
      <formula>AND(($F$6=$B$8),($F$6&lt;&gt;""))</formula>
    </cfRule>
    <cfRule type="expression" priority="2" stopIfTrue="1">
      <formula>$F$10=$B$8</formula>
    </cfRule>
    <cfRule type="expression" dxfId="88" priority="3" stopIfTrue="1">
      <formula>AND(($G$8&lt;&gt;""),($F$6&lt;&gt;""))</formula>
    </cfRule>
  </conditionalFormatting>
  <conditionalFormatting sqref="F10:G10">
    <cfRule type="expression" dxfId="87" priority="4" stopIfTrue="1">
      <formula>AND(($F$10=$B$8),($F$10&lt;&gt;""))</formula>
    </cfRule>
    <cfRule type="expression" priority="5" stopIfTrue="1">
      <formula>$F$6=$B$8</formula>
    </cfRule>
    <cfRule type="expression" dxfId="86" priority="6" stopIfTrue="1">
      <formula>AND(($G$8&lt;&gt;""),($F$10&lt;&gt;""))</formula>
    </cfRule>
  </conditionalFormatting>
  <conditionalFormatting sqref="F16:G16">
    <cfRule type="expression" dxfId="85" priority="7" stopIfTrue="1">
      <formula>AND(($F$16=$B$18),($F$16&lt;&gt;""))</formula>
    </cfRule>
    <cfRule type="expression" priority="8" stopIfTrue="1">
      <formula>$F$20=$B$18</formula>
    </cfRule>
    <cfRule type="expression" dxfId="84" priority="9" stopIfTrue="1">
      <formula>AND(($G$18&lt;&gt;""),($F$16&lt;&gt;""))</formula>
    </cfRule>
  </conditionalFormatting>
  <conditionalFormatting sqref="F20:G20">
    <cfRule type="expression" dxfId="83" priority="10" stopIfTrue="1">
      <formula>AND(($F$20=$B$18),($F$20&lt;&gt;""))</formula>
    </cfRule>
    <cfRule type="expression" priority="11" stopIfTrue="1">
      <formula>$F$16=$B$18</formula>
    </cfRule>
    <cfRule type="expression" dxfId="82" priority="12" stopIfTrue="1">
      <formula>AND(($G$18&lt;&gt;""),($F$20&lt;&gt;""))</formula>
    </cfRule>
  </conditionalFormatting>
  <conditionalFormatting sqref="Q4:R4">
    <cfRule type="expression" dxfId="81" priority="13" stopIfTrue="1">
      <formula>AND(($Q$4=$U$6),($Q$4&lt;&gt;""))</formula>
    </cfRule>
    <cfRule type="expression" priority="14" stopIfTrue="1">
      <formula>$Q$8=$U$6</formula>
    </cfRule>
    <cfRule type="expression" dxfId="80" priority="15" stopIfTrue="1">
      <formula>AND(($R$6&lt;&gt;""),($Q$4&lt;&gt;""))</formula>
    </cfRule>
  </conditionalFormatting>
  <conditionalFormatting sqref="Q8:R8">
    <cfRule type="expression" dxfId="79" priority="16" stopIfTrue="1">
      <formula>AND(($Q$8=$U$6),($Q$8&lt;&gt;""))</formula>
    </cfRule>
    <cfRule type="expression" priority="17" stopIfTrue="1">
      <formula>$Q$4=$U$6</formula>
    </cfRule>
    <cfRule type="expression" dxfId="78" priority="18" stopIfTrue="1">
      <formula>AND(($R$6&lt;&gt;""),($Q$8&lt;&gt;""))</formula>
    </cfRule>
  </conditionalFormatting>
  <conditionalFormatting sqref="Q14:R14">
    <cfRule type="expression" dxfId="77" priority="19" stopIfTrue="1">
      <formula>AND(($Q$14=$U$16),($Q$14&lt;&gt;""))</formula>
    </cfRule>
    <cfRule type="expression" priority="20" stopIfTrue="1">
      <formula>$Q$18=$U$16</formula>
    </cfRule>
    <cfRule type="expression" dxfId="76" priority="21" stopIfTrue="1">
      <formula>AND(($R$16&lt;&gt;""),($Q$14&lt;&gt;""))</formula>
    </cfRule>
  </conditionalFormatting>
  <conditionalFormatting sqref="Q18:R18">
    <cfRule type="expression" dxfId="75" priority="22" stopIfTrue="1">
      <formula>AND(($Q$18=$U$16),($Q$18&lt;&gt;""))</formula>
    </cfRule>
    <cfRule type="expression" priority="23" stopIfTrue="1">
      <formula>$Q$14=$U$16</formula>
    </cfRule>
    <cfRule type="expression" dxfId="74" priority="24" stopIfTrue="1">
      <formula>AND(($R$16&lt;&gt;""),($Q$18&lt;&gt;""))</formula>
    </cfRule>
  </conditionalFormatting>
  <conditionalFormatting sqref="M7:N7">
    <cfRule type="expression" dxfId="73" priority="25" stopIfTrue="1">
      <formula>AND(($M$7=$Q$8),($M$7&lt;&gt;""))</formula>
    </cfRule>
    <cfRule type="expression" priority="26" stopIfTrue="1">
      <formula>$M$9=$Q$8</formula>
    </cfRule>
    <cfRule type="expression" dxfId="72" priority="27" stopIfTrue="1">
      <formula>AND(($N$8&lt;&gt;""),($M$7&lt;&gt;""))</formula>
    </cfRule>
  </conditionalFormatting>
  <conditionalFormatting sqref="M9:N9">
    <cfRule type="expression" dxfId="71" priority="28" stopIfTrue="1">
      <formula>AND(($M$9=$Q$8),($M$9&lt;&gt;""))</formula>
    </cfRule>
    <cfRule type="expression" priority="29" stopIfTrue="1">
      <formula>$M$7=$Q$8</formula>
    </cfRule>
    <cfRule type="expression" dxfId="70" priority="30" stopIfTrue="1">
      <formula>AND(($N$8&lt;&gt;""),($M$9&lt;&gt;""))</formula>
    </cfRule>
  </conditionalFormatting>
  <conditionalFormatting sqref="M13:N13">
    <cfRule type="expression" dxfId="69" priority="31" stopIfTrue="1">
      <formula>AND(($M$13=$Q$14),($M$13&lt;&gt;""))</formula>
    </cfRule>
    <cfRule type="expression" priority="32" stopIfTrue="1">
      <formula>$M$15=$Q$14</formula>
    </cfRule>
    <cfRule type="expression" dxfId="68" priority="33" stopIfTrue="1">
      <formula>AND(($N$14&lt;&gt;""),($M$13&lt;&gt;""))</formula>
    </cfRule>
  </conditionalFormatting>
  <conditionalFormatting sqref="M15:N15">
    <cfRule type="expression" dxfId="67" priority="34" stopIfTrue="1">
      <formula>AND(($M$15=$Q$14),($M$15&lt;&gt;""))</formula>
    </cfRule>
    <cfRule type="expression" priority="35" stopIfTrue="1">
      <formula>$M$13=$Q$14</formula>
    </cfRule>
    <cfRule type="expression" dxfId="66" priority="36" stopIfTrue="1">
      <formula>AND(($N$14&lt;&gt;""),($M$15&lt;&gt;""))</formula>
    </cfRule>
  </conditionalFormatting>
  <conditionalFormatting sqref="S14 S8 S4 S18 E20 E16 O15 O13 O9 O7 E10 E6">
    <cfRule type="cellIs" dxfId="65" priority="37" stopIfTrue="1" operator="equal">
      <formula>"F"</formula>
    </cfRule>
    <cfRule type="cellIs" dxfId="64" priority="38" stopIfTrue="1" operator="equal">
      <formula>"A"</formula>
    </cfRule>
  </conditionalFormatting>
  <dataValidations count="3">
    <dataValidation type="list" allowBlank="1" showInputMessage="1" showErrorMessage="1" sqref="O13 O15 O7 O9 S8 S4 S14 S18">
      <formula1>NB_Parties_Poules</formula1>
    </dataValidation>
    <dataValidation type="list" allowBlank="1" showInputMessage="1" showErrorMessage="1" sqref="E16 E20 E6 E10">
      <formula1>NB_Parties_Poules_Perdant</formula1>
    </dataValidation>
    <dataValidation type="list" allowBlank="1" showInputMessage="1" showErrorMessage="1" sqref="N8 R6 N4 N14 N18 K16 R16 K6 G8 G18">
      <formula1>Billard_name</formula1>
    </dataValidation>
  </dataValidations>
  <printOptions horizontalCentered="1" verticalCentered="1"/>
  <pageMargins left="0.67244094488188999" right="0.28740157480314998" top="1.1811023622047201" bottom="0.78740157480314998" header="0.31496062992126" footer="0.31496062992126"/>
  <pageSetup paperSize="9" scale="62" orientation="landscape" horizontalDpi="4294967294" verticalDpi="36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Antiqua,Italique"&amp;20Les 4 premiers de chaque Poule sont qualifiés
(Tableau de 24 joueurs)&amp;R&amp;"Comic Sans MS,Gras"&amp;20LIGUE FFB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I43"/>
  <sheetViews>
    <sheetView showGridLines="0" zoomScale="75" workbookViewId="0">
      <selection activeCell="B3" sqref="B3"/>
    </sheetView>
  </sheetViews>
  <sheetFormatPr baseColWidth="10" defaultRowHeight="19.5"/>
  <cols>
    <col min="1" max="1" width="10.42578125" style="128" customWidth="1"/>
    <col min="2" max="2" width="24.7109375" style="126" customWidth="1"/>
    <col min="3" max="3" width="5.42578125" style="160" customWidth="1"/>
    <col min="4" max="4" width="2.42578125" style="160" customWidth="1"/>
    <col min="5" max="5" width="10.7109375" style="129" customWidth="1"/>
    <col min="6" max="6" width="24.7109375" style="131" customWidth="1"/>
    <col min="7" max="7" width="5.28515625" style="131" customWidth="1"/>
    <col min="8" max="8" width="2.42578125" style="131" customWidth="1"/>
    <col min="9" max="9" width="10.7109375" style="130" customWidth="1"/>
    <col min="10" max="10" width="24.7109375" style="131" customWidth="1"/>
    <col min="11" max="11" width="5.28515625" style="131" customWidth="1"/>
    <col min="12" max="12" width="2.42578125" style="131" customWidth="1"/>
    <col min="13" max="13" width="10.7109375" style="130" customWidth="1"/>
    <col min="14" max="14" width="24.7109375" style="131" customWidth="1"/>
    <col min="15" max="15" width="5.28515625" style="131" customWidth="1"/>
    <col min="16" max="16" width="2.42578125" style="131" customWidth="1"/>
    <col min="17" max="17" width="10.7109375" style="130" customWidth="1"/>
    <col min="18" max="18" width="24.7109375" style="131" customWidth="1"/>
    <col min="19" max="19" width="5.28515625" style="131" customWidth="1"/>
    <col min="20" max="20" width="6.85546875" style="131" customWidth="1"/>
    <col min="21" max="21" width="6.85546875" style="130" hidden="1" customWidth="1"/>
    <col min="22" max="22" width="24" style="132" hidden="1" customWidth="1"/>
    <col min="23" max="27" width="11.42578125" style="133" hidden="1" customWidth="1"/>
    <col min="28" max="28" width="11.42578125" style="132" hidden="1" customWidth="1"/>
    <col min="29" max="29" width="24" style="132" hidden="1" customWidth="1"/>
    <col min="30" max="30" width="10.7109375" style="133" hidden="1" customWidth="1"/>
    <col min="31" max="31" width="11.42578125" style="132" hidden="1" customWidth="1"/>
    <col min="32" max="32" width="24" style="132" hidden="1" customWidth="1"/>
    <col min="33" max="33" width="11.42578125" style="133" hidden="1" customWidth="1"/>
    <col min="34" max="35" width="11.42578125" style="132" hidden="1" customWidth="1"/>
    <col min="36" max="16384" width="11.42578125" style="132"/>
  </cols>
  <sheetData>
    <row r="1" spans="1:35" ht="29.25">
      <c r="B1" s="204" t="s">
        <v>12</v>
      </c>
      <c r="C1" s="204"/>
      <c r="D1" s="204"/>
      <c r="F1" s="204" t="s">
        <v>13</v>
      </c>
      <c r="G1" s="204"/>
      <c r="H1" s="204"/>
      <c r="J1" s="204" t="s">
        <v>14</v>
      </c>
      <c r="K1" s="204"/>
      <c r="L1" s="204"/>
      <c r="N1" s="204" t="s">
        <v>76</v>
      </c>
      <c r="O1" s="204"/>
      <c r="P1" s="204"/>
    </row>
    <row r="2" spans="1:35" ht="22.5">
      <c r="B2" s="203" t="str">
        <f>"("&amp;Accueil!D20&amp;" manches)"</f>
        <v>(4 manches)</v>
      </c>
      <c r="C2" s="203"/>
      <c r="D2" s="203"/>
      <c r="F2" s="203" t="str">
        <f>"("&amp;Accueil!G20&amp;" manches)"</f>
        <v>(4 manches)</v>
      </c>
      <c r="G2" s="203"/>
      <c r="H2" s="203"/>
      <c r="J2" s="203" t="str">
        <f>"("&amp;Accueil!D22&amp;" manches)"</f>
        <v>(4 manches)</v>
      </c>
      <c r="K2" s="203"/>
      <c r="L2" s="203"/>
      <c r="N2" s="203" t="str">
        <f>"("&amp;Accueil!G22&amp;" manches)"</f>
        <v>(5 manches)</v>
      </c>
      <c r="O2" s="203"/>
      <c r="P2" s="203"/>
    </row>
    <row r="3" spans="1:35" ht="24.95" customHeight="1" thickBot="1">
      <c r="B3" s="84" t="s">
        <v>97</v>
      </c>
      <c r="C3" s="85"/>
      <c r="D3" s="134"/>
      <c r="E3" s="135"/>
      <c r="F3" s="136"/>
      <c r="G3" s="136"/>
      <c r="H3" s="136"/>
      <c r="I3" s="137"/>
      <c r="J3" s="136"/>
      <c r="K3" s="136"/>
      <c r="L3" s="136"/>
      <c r="M3" s="137"/>
      <c r="N3" s="136"/>
      <c r="O3" s="136"/>
      <c r="P3" s="136"/>
      <c r="Q3" s="137"/>
      <c r="R3" s="136"/>
      <c r="S3" s="136"/>
      <c r="V3" s="138" t="s">
        <v>21</v>
      </c>
      <c r="W3" s="139" t="s">
        <v>22</v>
      </c>
      <c r="X3" s="139" t="s">
        <v>23</v>
      </c>
      <c r="Y3" s="139" t="s">
        <v>24</v>
      </c>
      <c r="Z3" s="140" t="s">
        <v>76</v>
      </c>
      <c r="AA3" s="141" t="s">
        <v>26</v>
      </c>
      <c r="AC3" s="138" t="s">
        <v>21</v>
      </c>
      <c r="AD3" s="141" t="s">
        <v>25</v>
      </c>
      <c r="AF3" s="138" t="s">
        <v>21</v>
      </c>
      <c r="AG3" s="141" t="s">
        <v>25</v>
      </c>
      <c r="AH3" s="141" t="s">
        <v>26</v>
      </c>
      <c r="AI3" s="141" t="s">
        <v>27</v>
      </c>
    </row>
    <row r="4" spans="1:35" ht="24.95" customHeight="1">
      <c r="A4" s="178" t="s">
        <v>53</v>
      </c>
      <c r="B4" s="176" t="str">
        <f>IF('1'!U6=0,"",'1'!U6)</f>
        <v/>
      </c>
      <c r="C4" s="142" t="str">
        <f>IF('1'!V6=0,"",'1'!V6)</f>
        <v/>
      </c>
      <c r="D4" s="143"/>
      <c r="E4" s="144"/>
      <c r="F4" s="134"/>
      <c r="G4" s="145"/>
      <c r="H4" s="134"/>
      <c r="I4" s="144"/>
      <c r="J4" s="134"/>
      <c r="K4" s="145"/>
      <c r="L4" s="134"/>
      <c r="M4" s="144"/>
      <c r="N4" s="134"/>
      <c r="O4" s="145"/>
      <c r="P4" s="134"/>
      <c r="Q4" s="144"/>
      <c r="R4" s="134"/>
      <c r="S4" s="145"/>
      <c r="T4" s="68"/>
      <c r="U4" s="82"/>
      <c r="V4" s="146" t="str">
        <f>B4</f>
        <v/>
      </c>
      <c r="W4" s="147">
        <f>IF(AND(D4="A",D5="A"),0,IF(D4="A",-D5,IF(D5="A",D4,D4-D5)))</f>
        <v>0</v>
      </c>
      <c r="X4" s="147">
        <f>IF(F5=V4,IF(AND(H5="A",H7="A"),0,IF(OR(W4&gt;0,D5="A"),IF(H5="A",-H7,IF(H7="A",H5,H5-H7)),0)),0)</f>
        <v>0</v>
      </c>
      <c r="Y4" s="147">
        <f>IF(J6=V4,IF(AND(L6="A",L12="A"),0,IF(OR(X4&gt;0,H7="A"),IF(L6="A",-L12,IF(L12="A",L6,L6-L12)),0)),0)</f>
        <v>0</v>
      </c>
      <c r="Z4" s="147">
        <f>IF(N9=V4,IF(AND(P9="A",P21="A"),0,IF(OR(Y4&gt;0,L12="A"),IF(P9="A",-P21,IF(P21="A",P9,P9-P21)),0)),0)</f>
        <v>0</v>
      </c>
      <c r="AA4" s="148">
        <f>SUM(W4:Z4)</f>
        <v>0</v>
      </c>
      <c r="AC4" s="146" t="str">
        <f>'1'!AR4</f>
        <v/>
      </c>
      <c r="AD4" s="148" t="str">
        <f>'1'!AS4</f>
        <v/>
      </c>
      <c r="AF4" s="146" t="str">
        <f>IF(Inscrits!B2=0,"",Inscrits!B2)</f>
        <v>CROS DAVID</v>
      </c>
      <c r="AG4" s="148" t="e">
        <f>VLOOKUP(AF4,$AC$4:$AD$35,2,FALSE)</f>
        <v>#N/A</v>
      </c>
      <c r="AH4" s="148" t="e">
        <f>VLOOKUP(AF4,$V$4:$AA$35,6,FALSE)</f>
        <v>#N/A</v>
      </c>
      <c r="AI4" s="149" t="e">
        <f t="shared" ref="AI4:AI35" si="0">AG4+AH4</f>
        <v>#N/A</v>
      </c>
    </row>
    <row r="5" spans="1:35" ht="24.95" customHeight="1" thickBot="1">
      <c r="A5" s="179" t="s">
        <v>59</v>
      </c>
      <c r="B5" s="177" t="str">
        <f>IF('3'!B8=0,"",'3'!B8)</f>
        <v/>
      </c>
      <c r="C5" s="150" t="str">
        <f>IF('3'!C8=0,"",'3'!C8)</f>
        <v/>
      </c>
      <c r="D5" s="151"/>
      <c r="E5" s="144"/>
      <c r="F5" s="152" t="str">
        <f>IF(AND(D4="A",D5="A"),B4,IF(D4="A",B5,IF(D5="A",B4,IF(D4=D5,"",(IF(D4&gt;D5,B4,B5))))))</f>
        <v/>
      </c>
      <c r="G5" s="153" t="str">
        <f>IF(AND(D4="A",D5="A"),C4,IF(D4="A",C5,IF(D5="A",C4,IF(D4=D5,"",(IF(D4&gt;D5,C4,C5))))))</f>
        <v/>
      </c>
      <c r="H5" s="154"/>
      <c r="I5" s="155"/>
      <c r="J5" s="134"/>
      <c r="K5" s="134"/>
      <c r="L5" s="134"/>
      <c r="M5" s="144"/>
      <c r="N5" s="134"/>
      <c r="O5" s="134"/>
      <c r="P5" s="134"/>
      <c r="Q5" s="144"/>
      <c r="R5" s="134"/>
      <c r="S5" s="134"/>
      <c r="T5" s="68"/>
      <c r="U5" s="82"/>
      <c r="V5" s="146" t="str">
        <f>B5</f>
        <v/>
      </c>
      <c r="W5" s="147">
        <f>IF(AND(D4="A",D5="A"),0,IF(D5="A",-D4,IF(D4="A",D5,D5-D4)))</f>
        <v>0</v>
      </c>
      <c r="X5" s="147">
        <f>IF(F5=V5,IF(AND(H5="A",H7="A"),0,IF(OR(W5&gt;0,D4="A"),IF(H5="A",-H7,IF(H7="A",H5,H5-H7)),0)),0)</f>
        <v>0</v>
      </c>
      <c r="Y5" s="147">
        <f>IF(J6=V5,IF(AND(L6="A",L12="A"),0,IF(OR(X5&gt;0,H7="A"),IF(L6="A",-L12,IF(L12="A",L6,L6-L12)),0)),0)</f>
        <v>0</v>
      </c>
      <c r="Z5" s="147">
        <f>IF(N9=V5,IF(AND(P9="A",P21="A"),0,IF(OR(Y5&gt;0,L12="A"),IF(P9="A",-P21,IF(P21="A",P9,P9-P21)),0)),0)</f>
        <v>0</v>
      </c>
      <c r="AA5" s="148">
        <f t="shared" ref="AA5:AA19" si="1">SUM(W5:Z5)</f>
        <v>0</v>
      </c>
      <c r="AC5" s="146" t="str">
        <f>'1'!AR5</f>
        <v/>
      </c>
      <c r="AD5" s="148" t="str">
        <f>'1'!AS5</f>
        <v/>
      </c>
      <c r="AF5" s="146" t="str">
        <f>IF(Inscrits!B3=0,"",Inscrits!B3)</f>
        <v>PRAL LAURENT</v>
      </c>
      <c r="AG5" s="148" t="e">
        <f t="shared" ref="AG5:AG35" si="2">VLOOKUP(AF5,$AC$4:$AD$35,2,FALSE)</f>
        <v>#N/A</v>
      </c>
      <c r="AH5" s="148" t="e">
        <f t="shared" ref="AH5:AH35" si="3">VLOOKUP(AF5,$V$4:$AA$35,6,FALSE)</f>
        <v>#N/A</v>
      </c>
      <c r="AI5" s="149" t="e">
        <f t="shared" si="0"/>
        <v>#N/A</v>
      </c>
    </row>
    <row r="6" spans="1:35" ht="24.95" customHeight="1" thickBot="1">
      <c r="B6" s="84" t="s">
        <v>98</v>
      </c>
      <c r="C6" s="85"/>
      <c r="D6" s="156"/>
      <c r="E6" s="144"/>
      <c r="F6" s="84" t="s">
        <v>105</v>
      </c>
      <c r="G6" s="85"/>
      <c r="H6" s="134"/>
      <c r="I6" s="155"/>
      <c r="J6" s="152" t="str">
        <f>IF(AND(H5="A",H7="A"),F5,IF(H5="A",F7,IF(H7="A",F5,IF(H5=H7,"",(IF(H5&gt;H7,F5,F7))))))</f>
        <v/>
      </c>
      <c r="K6" s="153" t="str">
        <f>IF(AND(H5="A",H7="A"),G5,IF(H5="A",G7,IF(H7="A",G5,IF(H5=H7,"",(IF(H5&gt;H7,G5,G7))))))</f>
        <v/>
      </c>
      <c r="L6" s="154"/>
      <c r="M6" s="155"/>
      <c r="N6" s="134"/>
      <c r="O6" s="134"/>
      <c r="P6" s="134"/>
      <c r="Q6" s="144"/>
      <c r="R6" s="134"/>
      <c r="S6" s="134"/>
      <c r="T6" s="68"/>
      <c r="U6" s="82"/>
      <c r="V6" s="146" t="str">
        <f>B7</f>
        <v/>
      </c>
      <c r="W6" s="147">
        <f>IF(AND(D7="A",D8="A"),0,IF(D7="A",-D8,IF(D8="A",D7,D7-D8)))</f>
        <v>0</v>
      </c>
      <c r="X6" s="147">
        <f>IF(F7=V6,IF(AND(H5="A",H7="A"),0,IF(OR(W6&gt;0,D8="A"),IF(H7="A",-H5,IF(H5="A",H7,H7-H5)),0)),0)</f>
        <v>0</v>
      </c>
      <c r="Y6" s="147">
        <f>IF(J6=V6,IF(AND(L6="A",L12="A"),0,IF(OR(X6&gt;0,H5="A"),IF(L6="A",-L12,IF(L12="A",L6,L6-L12)),0)),0)</f>
        <v>0</v>
      </c>
      <c r="Z6" s="147">
        <f>IF(N9=V6,IF(AND(P9="A",P21="A"),0,IF(OR(Y6&gt;0,L12="A"),IF(P9="A",-P21,IF(P21="A",P9,P9-P21)),0)),0)</f>
        <v>0</v>
      </c>
      <c r="AA6" s="148">
        <f t="shared" si="1"/>
        <v>0</v>
      </c>
      <c r="AC6" s="146" t="str">
        <f>'1'!AR6</f>
        <v/>
      </c>
      <c r="AD6" s="148" t="str">
        <f>'1'!AS6</f>
        <v/>
      </c>
      <c r="AF6" s="146" t="str">
        <f>IF(Inscrits!B4=0,"",Inscrits!B4)</f>
        <v>LAZEREG RADIL</v>
      </c>
      <c r="AG6" s="148" t="e">
        <f t="shared" si="2"/>
        <v>#N/A</v>
      </c>
      <c r="AH6" s="148" t="e">
        <f t="shared" si="3"/>
        <v>#N/A</v>
      </c>
      <c r="AI6" s="149" t="e">
        <f t="shared" si="0"/>
        <v>#N/A</v>
      </c>
    </row>
    <row r="7" spans="1:35" ht="24.95" customHeight="1">
      <c r="A7" s="178" t="s">
        <v>54</v>
      </c>
      <c r="B7" s="176" t="str">
        <f>IF('1'!U16=0,"",'1'!U16)</f>
        <v/>
      </c>
      <c r="C7" s="142" t="str">
        <f>IF('1'!V16=0,"",'1'!V16)</f>
        <v/>
      </c>
      <c r="D7" s="143"/>
      <c r="E7" s="144"/>
      <c r="F7" s="152" t="str">
        <f>IF(AND(D7="A",D8="A"),B7,IF(D7="A",B8,IF(D8="A",B7,IF(D7=D8,"",(IF(D7&gt;D8,B7,B8))))))</f>
        <v/>
      </c>
      <c r="G7" s="153" t="str">
        <f>IF(AND(D7="A",D8="A"),C7,IF(D7="A",C8,IF(D8="A",C7,IF(D7=D8,"",(IF(D7&gt;D8,C7,C8))))))</f>
        <v/>
      </c>
      <c r="H7" s="154"/>
      <c r="I7" s="155"/>
      <c r="J7" s="134"/>
      <c r="K7" s="134"/>
      <c r="L7" s="134"/>
      <c r="M7" s="155"/>
      <c r="N7" s="134"/>
      <c r="O7" s="134"/>
      <c r="P7" s="134"/>
      <c r="Q7" s="144"/>
      <c r="R7" s="134"/>
      <c r="S7" s="134"/>
      <c r="T7" s="68"/>
      <c r="U7" s="82"/>
      <c r="V7" s="146" t="str">
        <f>B8</f>
        <v/>
      </c>
      <c r="W7" s="147">
        <f>IF(AND(D7="A",D8="A"),0,IF(D8="A",-D7,IF(D7="A",D8,D8-D7)))</f>
        <v>0</v>
      </c>
      <c r="X7" s="147">
        <f>IF(F7=V7,IF(AND(H5="A",H7="A"),0,IF(OR(W7&gt;0,D7="A"),IF(H7="A",-H5,IF(H5="A",H7,H7-H5)),0)),0)</f>
        <v>0</v>
      </c>
      <c r="Y7" s="147">
        <f>IF(J6=V7,IF(AND(L6="A",L12="A"),0,IF(OR(X7&gt;0,H5="A"),IF(L6="A",-L12,IF(L12="A",L6,L6-L12)),0)),0)</f>
        <v>0</v>
      </c>
      <c r="Z7" s="147">
        <f>IF(N9=V7,IF(AND(P9="A",P21="A"),0,IF(OR(Y7&gt;0,L12="A"),IF(P9="A",-P21,IF(P21="A",P9,P9-P21)),0)),0)</f>
        <v>0</v>
      </c>
      <c r="AA7" s="148">
        <f t="shared" si="1"/>
        <v>0</v>
      </c>
      <c r="AC7" s="146" t="str">
        <f>'1'!AR7</f>
        <v/>
      </c>
      <c r="AD7" s="148" t="str">
        <f>'1'!AS7</f>
        <v/>
      </c>
      <c r="AF7" s="146" t="str">
        <f>IF(Inscrits!B5=0,"",Inscrits!B5)</f>
        <v>BONTOUX SYLVIE</v>
      </c>
      <c r="AG7" s="148" t="e">
        <f t="shared" si="2"/>
        <v>#N/A</v>
      </c>
      <c r="AH7" s="148" t="e">
        <f t="shared" si="3"/>
        <v>#N/A</v>
      </c>
      <c r="AI7" s="149" t="e">
        <f t="shared" si="0"/>
        <v>#N/A</v>
      </c>
    </row>
    <row r="8" spans="1:35" ht="24.95" customHeight="1" thickBot="1">
      <c r="A8" s="179" t="s">
        <v>63</v>
      </c>
      <c r="B8" s="177" t="str">
        <f>IF('4'!B18=0,"",'4'!B18)</f>
        <v/>
      </c>
      <c r="C8" s="150" t="str">
        <f>IF('4'!C18=0,"",'4'!C18)</f>
        <v/>
      </c>
      <c r="D8" s="151"/>
      <c r="E8" s="144"/>
      <c r="F8" s="134"/>
      <c r="G8" s="134"/>
      <c r="H8" s="134"/>
      <c r="I8" s="144"/>
      <c r="J8" s="134"/>
      <c r="K8" s="134"/>
      <c r="L8" s="134"/>
      <c r="M8" s="155"/>
      <c r="N8" s="134"/>
      <c r="O8" s="134"/>
      <c r="P8" s="134"/>
      <c r="Q8" s="144"/>
      <c r="R8" s="134"/>
      <c r="S8" s="134"/>
      <c r="T8" s="68"/>
      <c r="U8" s="82"/>
      <c r="V8" s="146" t="str">
        <f>B10</f>
        <v/>
      </c>
      <c r="W8" s="147">
        <f>IF(AND(D10="A",D11="A"),0,IF(D10="A",-D11,IF(D11="A",D10,D10-D11)))</f>
        <v>0</v>
      </c>
      <c r="X8" s="147">
        <f>IF(F11=V8,IF(AND(H11="A",H13="A"),0,IF(OR(W8&gt;0,D11="A"),IF(H11="A",-H13,IF(H13="A",H11,H11-H13)),0)),0)</f>
        <v>0</v>
      </c>
      <c r="Y8" s="147">
        <f>IF(J12=V8,IF(AND(L6="A",L12="A"),0,IF(OR(X8&gt;0,H13="A"),IF(L12="A",-L6,IF(L6="A",L12,L12-L6)),0)),0)</f>
        <v>0</v>
      </c>
      <c r="Z8" s="147">
        <f>IF(N9=V8,IF(AND(P9="A",P21="A"),0,IF(OR(Y8&gt;0,L6="A"),IF(P9="A",-P21,IF(P21="A",P9,P9-P21)),0)),0)</f>
        <v>0</v>
      </c>
      <c r="AA8" s="148">
        <f t="shared" si="1"/>
        <v>0</v>
      </c>
      <c r="AC8" s="146" t="str">
        <f>'1'!AR14</f>
        <v/>
      </c>
      <c r="AD8" s="148" t="str">
        <f>'1'!AS14</f>
        <v/>
      </c>
      <c r="AF8" s="146" t="str">
        <f>IF(Inscrits!B6=0,"",Inscrits!B6)</f>
        <v>BRACEIRO JOSE</v>
      </c>
      <c r="AG8" s="148" t="e">
        <f t="shared" si="2"/>
        <v>#N/A</v>
      </c>
      <c r="AH8" s="148" t="e">
        <f t="shared" si="3"/>
        <v>#N/A</v>
      </c>
      <c r="AI8" s="149" t="e">
        <f t="shared" si="0"/>
        <v>#N/A</v>
      </c>
    </row>
    <row r="9" spans="1:35" ht="24.95" customHeight="1" thickBot="1">
      <c r="B9" s="84" t="s">
        <v>99</v>
      </c>
      <c r="C9" s="85"/>
      <c r="D9" s="156"/>
      <c r="E9" s="135"/>
      <c r="F9" s="136"/>
      <c r="G9" s="136"/>
      <c r="H9" s="136"/>
      <c r="I9" s="137"/>
      <c r="J9" s="84" t="s">
        <v>109</v>
      </c>
      <c r="K9" s="85"/>
      <c r="L9" s="136"/>
      <c r="M9" s="157"/>
      <c r="N9" s="152" t="str">
        <f>IF(AND(L6="A",L12="A"),J6,IF(L6="A",J12,IF(L12="A",J6,IF(L6=L12,"",(IF(L6&gt;L12,J6,J12))))))</f>
        <v/>
      </c>
      <c r="O9" s="153" t="str">
        <f>IF(AND(L6="A",L12="A"),K6,IF(L6="A",K12,IF(L12="A",K6,IF(L6=L12,"",(IF(L6&gt;L12,K6,K12))))))</f>
        <v/>
      </c>
      <c r="P9" s="154"/>
      <c r="Q9" s="157"/>
      <c r="R9" s="134"/>
      <c r="S9" s="134"/>
      <c r="T9" s="68"/>
      <c r="V9" s="146" t="str">
        <f>B11</f>
        <v/>
      </c>
      <c r="W9" s="147">
        <f>IF(AND(D10="A",D11="A"),0,IF(D11="A",-D10,IF(D10="A",D11,D11-D10)))</f>
        <v>0</v>
      </c>
      <c r="X9" s="147">
        <f>IF(F11=V9,IF(AND(H11="A",H13="A"),0,IF(OR(W9&gt;0,D10="A"),IF(H11="A",-H13,IF(H13="A",H11,H11-H13)),0)),0)</f>
        <v>0</v>
      </c>
      <c r="Y9" s="147">
        <f>IF(J12=V9,IF(AND(L6="A",L12="A"),0,IF(OR(X9&gt;0,H13="A"),IF(L12="A",-L6,IF(L6="A",L12,L12-L6)),0)),0)</f>
        <v>0</v>
      </c>
      <c r="Z9" s="147">
        <f>IF(N9=V9,IF(AND(P9="A",P21="A"),0,IF(OR(Y9&gt;0,L6="A"),IF(P9="A",-P21,IF(P21="A",P9,P9-P21)),0)),0)</f>
        <v>0</v>
      </c>
      <c r="AA9" s="148">
        <f t="shared" si="1"/>
        <v>0</v>
      </c>
      <c r="AC9" s="146" t="str">
        <f>'1'!AR15</f>
        <v/>
      </c>
      <c r="AD9" s="148" t="str">
        <f>'1'!AS15</f>
        <v/>
      </c>
      <c r="AF9" s="146" t="str">
        <f>IF(Inscrits!B7=0,"",Inscrits!B7)</f>
        <v>LATORRE ANDRE</v>
      </c>
      <c r="AG9" s="148" t="e">
        <f t="shared" si="2"/>
        <v>#N/A</v>
      </c>
      <c r="AH9" s="148" t="e">
        <f t="shared" si="3"/>
        <v>#N/A</v>
      </c>
      <c r="AI9" s="149" t="e">
        <f t="shared" si="0"/>
        <v>#N/A</v>
      </c>
    </row>
    <row r="10" spans="1:35" ht="24.95" customHeight="1">
      <c r="A10" s="178" t="s">
        <v>57</v>
      </c>
      <c r="B10" s="176" t="str">
        <f>IF('2'!U6=0,"",'2'!U6)</f>
        <v/>
      </c>
      <c r="C10" s="142" t="str">
        <f>IF('2'!V6=0,"",'2'!V6)</f>
        <v/>
      </c>
      <c r="D10" s="143"/>
      <c r="E10" s="144"/>
      <c r="F10" s="134"/>
      <c r="G10" s="145"/>
      <c r="H10" s="134"/>
      <c r="I10" s="144"/>
      <c r="J10" s="134"/>
      <c r="K10" s="145"/>
      <c r="L10" s="134"/>
      <c r="M10" s="155"/>
      <c r="N10" s="134"/>
      <c r="O10" s="145"/>
      <c r="P10" s="134"/>
      <c r="Q10" s="155"/>
      <c r="R10" s="134"/>
      <c r="S10" s="145"/>
      <c r="T10" s="68"/>
      <c r="U10" s="82"/>
      <c r="V10" s="146" t="str">
        <f>B13</f>
        <v/>
      </c>
      <c r="W10" s="147">
        <f>IF(AND(D13="A",D14="A"),0,IF(D13="A",-D14,IF(D14="A",D13,D13-D14)))</f>
        <v>0</v>
      </c>
      <c r="X10" s="147">
        <f>IF(F13=V10,IF(AND(H11="A",H13="A"),0,IF(OR(W10&gt;0,D14="A"),IF(H13="A",-H11,IF(H11="A",H13,H13-H11)),0)),0)</f>
        <v>0</v>
      </c>
      <c r="Y10" s="147">
        <f>IF(J12=V10,IF(AND(L6="A",L12="A"),0,IF(OR(X10&gt;0,H11="A"),IF(L12="A",-L6,IF(L6="A",L12,L12-L6)),0)),0)</f>
        <v>0</v>
      </c>
      <c r="Z10" s="147">
        <f>IF(N9=V10,IF(AND(P9="A",P21="A"),0,IF(OR(Y10&gt;0,L6="A"),IF(P9="A",-P21,IF(P21="A",P9,P9-P21)),0)),0)</f>
        <v>0</v>
      </c>
      <c r="AA10" s="148">
        <f t="shared" si="1"/>
        <v>0</v>
      </c>
      <c r="AC10" s="146">
        <f>'1'!AR16</f>
        <v>0</v>
      </c>
      <c r="AD10" s="148">
        <f>'1'!AS16</f>
        <v>0</v>
      </c>
      <c r="AF10" s="146" t="str">
        <f>IF(Inscrits!B8=0,"",Inscrits!B8)</f>
        <v>HERREMAN FRANCOIS</v>
      </c>
      <c r="AG10" s="148" t="e">
        <f t="shared" si="2"/>
        <v>#N/A</v>
      </c>
      <c r="AH10" s="148" t="e">
        <f t="shared" si="3"/>
        <v>#N/A</v>
      </c>
      <c r="AI10" s="149" t="e">
        <f t="shared" si="0"/>
        <v>#N/A</v>
      </c>
    </row>
    <row r="11" spans="1:35" ht="24.95" customHeight="1" thickBot="1">
      <c r="A11" s="179" t="s">
        <v>62</v>
      </c>
      <c r="B11" s="177" t="str">
        <f>IF('4'!B8=0,"",'4'!B8)</f>
        <v/>
      </c>
      <c r="C11" s="150" t="str">
        <f>IF('4'!C8=0,"",'4'!C8)</f>
        <v/>
      </c>
      <c r="D11" s="151"/>
      <c r="E11" s="144"/>
      <c r="F11" s="152" t="str">
        <f>IF(AND(D10="A",D11="A"),B10,IF(D10="A",B11,IF(D11="A",B10,IF(D10=D11,"",(IF(D10&gt;D11,B10,B11))))))</f>
        <v/>
      </c>
      <c r="G11" s="153" t="str">
        <f>IF(AND(D10="A",D11="A"),C10,IF(D10="A",C11,IF(D11="A",C10,IF(D10=D11,"",(IF(D10&gt;D11,C10,C11))))))</f>
        <v/>
      </c>
      <c r="H11" s="154"/>
      <c r="I11" s="155"/>
      <c r="J11" s="134"/>
      <c r="K11" s="134"/>
      <c r="L11" s="134"/>
      <c r="M11" s="155"/>
      <c r="N11" s="134"/>
      <c r="O11" s="134"/>
      <c r="P11" s="134"/>
      <c r="Q11" s="155"/>
      <c r="R11" s="134"/>
      <c r="S11" s="134"/>
      <c r="T11" s="68"/>
      <c r="U11" s="82"/>
      <c r="V11" s="146" t="str">
        <f>B14</f>
        <v/>
      </c>
      <c r="W11" s="147">
        <f>IF(AND(D13="A",D14="A"),0,IF(D14="A",-D13,IF(D13="A",D14,D14-D13)))</f>
        <v>0</v>
      </c>
      <c r="X11" s="147">
        <f>IF(F13=V11,IF(AND(H11="A",H13="A"),0,IF(OR(W11&gt;0,D13="A"),IF(H13="A",-H11,IF(H11="A",H13,H13-H11)),0)),0)</f>
        <v>0</v>
      </c>
      <c r="Y11" s="147">
        <f>IF(J12=V11,IF(AND(L6="A",L12="A"),0,IF(OR(X11&gt;0,H11="A"),IF(L12="A",-L6,IF(L6="A",L12,L12-L6)),0)),0)</f>
        <v>0</v>
      </c>
      <c r="Z11" s="147">
        <f>IF(N9=V11,IF(AND(P9="A",P21="A"),0,IF(OR(Y11&gt;0,L6="A"),IF(P9="A",-P21,IF(P21="A",P9,P9-P21)),0)),0)</f>
        <v>0</v>
      </c>
      <c r="AA11" s="148">
        <f t="shared" si="1"/>
        <v>0</v>
      </c>
      <c r="AC11" s="146">
        <f>'1'!AR17</f>
        <v>0</v>
      </c>
      <c r="AD11" s="148">
        <f>'1'!AS17</f>
        <v>0</v>
      </c>
      <c r="AF11" s="146" t="str">
        <f>IF(Inscrits!B9=0,"",Inscrits!B9)</f>
        <v>SAVONET VALERIE</v>
      </c>
      <c r="AG11" s="148" t="e">
        <f t="shared" si="2"/>
        <v>#N/A</v>
      </c>
      <c r="AH11" s="148" t="e">
        <f t="shared" si="3"/>
        <v>#N/A</v>
      </c>
      <c r="AI11" s="149" t="e">
        <f t="shared" si="0"/>
        <v>#N/A</v>
      </c>
    </row>
    <row r="12" spans="1:35" ht="24.95" customHeight="1" thickBot="1">
      <c r="B12" s="84" t="s">
        <v>100</v>
      </c>
      <c r="C12" s="85"/>
      <c r="D12" s="156"/>
      <c r="E12" s="144"/>
      <c r="F12" s="84" t="s">
        <v>106</v>
      </c>
      <c r="G12" s="85"/>
      <c r="H12" s="134"/>
      <c r="I12" s="155"/>
      <c r="J12" s="152" t="str">
        <f>IF(AND(H11="A",H13="A"),F11,IF(H11="A",F13,IF(H13="A",F11,IF(H11=H13,"",(IF(H11&gt;H13,F11,F13))))))</f>
        <v/>
      </c>
      <c r="K12" s="153" t="str">
        <f>IF(AND(H11="A",H13="A"),G11,IF(H11="A",G13,IF(H13="A",G11,IF(H11=H13,"",(IF(H11&gt;H13,G11,G13))))))</f>
        <v/>
      </c>
      <c r="L12" s="154"/>
      <c r="M12" s="155"/>
      <c r="N12" s="134"/>
      <c r="O12" s="134"/>
      <c r="P12" s="134"/>
      <c r="Q12" s="155"/>
      <c r="R12" s="134"/>
      <c r="S12" s="134"/>
      <c r="T12" s="68"/>
      <c r="U12" s="82"/>
      <c r="V12" s="146" t="str">
        <f>B16</f>
        <v/>
      </c>
      <c r="W12" s="147">
        <f>IF(AND(D16="A",D17="A"),0,IF(D16="A",-D17,IF(D17="A",D16,D16-D17)))</f>
        <v>0</v>
      </c>
      <c r="X12" s="147">
        <f>IF(F17=V12,IF(AND(H17="A",H19="A"),0,IF(OR(W12&gt;0,D17="A"),IF(H17="A",-H19,IF(H19="A",H17,H17-H19)),0)),0)</f>
        <v>0</v>
      </c>
      <c r="Y12" s="147">
        <f>IF(J18=V12,IF(AND(L18="A",L24="A"),0,IF(OR(X12&gt;0,H19="A"),IF(L18="A",-L24,IF(L24="A",L18,L18-L24)),0)),0)</f>
        <v>0</v>
      </c>
      <c r="Z12" s="147">
        <f>IF(N21=V12,IF(AND(P9="A",P21="A"),0,IF(OR(Y12&gt;0,L24="A"),IF(P21="A",-P9,IF(P9="A",P21,P21-P9)),0)),0)</f>
        <v>0</v>
      </c>
      <c r="AA12" s="148">
        <f t="shared" si="1"/>
        <v>0</v>
      </c>
      <c r="AC12" s="146" t="str">
        <f>'2'!AR4</f>
        <v/>
      </c>
      <c r="AD12" s="148" t="str">
        <f>'2'!AS4</f>
        <v/>
      </c>
      <c r="AF12" s="146" t="str">
        <f>IF(Inscrits!B10=0,"",Inscrits!B10)</f>
        <v>DUMONT ALEXIS</v>
      </c>
      <c r="AG12" s="148" t="e">
        <f t="shared" si="2"/>
        <v>#N/A</v>
      </c>
      <c r="AH12" s="148" t="e">
        <f t="shared" si="3"/>
        <v>#N/A</v>
      </c>
      <c r="AI12" s="149" t="e">
        <f t="shared" si="0"/>
        <v>#N/A</v>
      </c>
    </row>
    <row r="13" spans="1:35" ht="24.95" customHeight="1">
      <c r="A13" s="178" t="s">
        <v>58</v>
      </c>
      <c r="B13" s="176" t="str">
        <f>IF('2'!U16=0,"",'2'!U16)</f>
        <v/>
      </c>
      <c r="C13" s="142" t="str">
        <f>IF('2'!V16=0,"",'2'!V16)</f>
        <v/>
      </c>
      <c r="D13" s="143"/>
      <c r="E13" s="144"/>
      <c r="F13" s="152" t="str">
        <f>IF(AND(D13="A",D14="A"),B13,IF(D13="A",B14,IF(D14="A",B13,IF(D13=D14,"",(IF(D13&gt;D14,B13,B14))))))</f>
        <v/>
      </c>
      <c r="G13" s="153" t="str">
        <f>IF(AND(D13="A",D14="A"),C13,IF(D13="A",C14,IF(D14="A",C13,IF(D13=D14,"",(IF(D13&gt;D14,C13,C14))))))</f>
        <v/>
      </c>
      <c r="H13" s="154"/>
      <c r="I13" s="155"/>
      <c r="J13" s="134"/>
      <c r="K13" s="134"/>
      <c r="L13" s="134"/>
      <c r="M13" s="144"/>
      <c r="N13" s="134"/>
      <c r="O13" s="134"/>
      <c r="P13" s="134"/>
      <c r="Q13" s="155"/>
      <c r="R13" s="134"/>
      <c r="S13" s="134"/>
      <c r="T13" s="68"/>
      <c r="U13" s="82"/>
      <c r="V13" s="146" t="str">
        <f>B17</f>
        <v/>
      </c>
      <c r="W13" s="147">
        <f>IF(AND(D16="A",D17="A"),0,IF(D17="A",-D16,IF(D16="A",D17,D17-D16)))</f>
        <v>0</v>
      </c>
      <c r="X13" s="147">
        <f>IF(F17=V13,IF(AND(H17="A",H19="A"),0,IF(OR(W13&gt;0,D16="A"),IF(H17="A",-H19,IF(H19="A",H17,H17-H19)),0)),0)</f>
        <v>0</v>
      </c>
      <c r="Y13" s="147">
        <f>IF(J18=V13,IF(AND(L18="A",L24="A"),0,IF(OR(X13&gt;0,H19="A"),IF(L18="A",-L24,IF(L24="A",L18,L18-L24)),0)),0)</f>
        <v>0</v>
      </c>
      <c r="Z13" s="147">
        <f>IF(N21=V13,IF(AND(P9="A",P21="A"),0,IF(OR(Y13&gt;0,L24="A"),IF(P21="A",-P9,IF(P9="A",P21,P21-P9)),0)),0)</f>
        <v>0</v>
      </c>
      <c r="AA13" s="148">
        <f t="shared" si="1"/>
        <v>0</v>
      </c>
      <c r="AC13" s="146" t="str">
        <f>'2'!AR5</f>
        <v/>
      </c>
      <c r="AD13" s="148" t="str">
        <f>'2'!AS5</f>
        <v/>
      </c>
      <c r="AF13" s="146" t="str">
        <f>IF(Inscrits!B11=0,"",Inscrits!B11)</f>
        <v>PERUS ERIC ALAIN</v>
      </c>
      <c r="AG13" s="148" t="e">
        <f t="shared" si="2"/>
        <v>#N/A</v>
      </c>
      <c r="AH13" s="148" t="e">
        <f t="shared" si="3"/>
        <v>#N/A</v>
      </c>
      <c r="AI13" s="149" t="e">
        <f t="shared" si="0"/>
        <v>#N/A</v>
      </c>
    </row>
    <row r="14" spans="1:35" ht="24.95" customHeight="1" thickBot="1">
      <c r="A14" s="179" t="s">
        <v>45</v>
      </c>
      <c r="B14" s="177" t="str">
        <f>IF('3'!B18=0,"",'3'!B18)</f>
        <v/>
      </c>
      <c r="C14" s="150" t="str">
        <f>IF('3'!C18=0,"",'3'!C18)</f>
        <v/>
      </c>
      <c r="D14" s="151"/>
      <c r="E14" s="144"/>
      <c r="F14" s="134"/>
      <c r="G14" s="134"/>
      <c r="H14" s="134"/>
      <c r="I14" s="144"/>
      <c r="J14" s="134"/>
      <c r="K14" s="134"/>
      <c r="L14" s="134"/>
      <c r="M14" s="144"/>
      <c r="N14" s="134"/>
      <c r="O14" s="134"/>
      <c r="P14" s="134"/>
      <c r="Q14" s="155"/>
      <c r="R14" s="134"/>
      <c r="S14" s="134"/>
      <c r="T14" s="68"/>
      <c r="U14" s="82"/>
      <c r="V14" s="146" t="str">
        <f>B19</f>
        <v/>
      </c>
      <c r="W14" s="147">
        <f>IF(AND(D19="A",D20="A"),0,IF(D19="A",-D20,IF(D20="A",D19,D19-D20)))</f>
        <v>0</v>
      </c>
      <c r="X14" s="147">
        <f>IF(F19=V14,IF(AND(H17="A",H19="A"),0,IF(OR(W14&gt;0,D20="A"),IF(H19="A",-H17,IF(H17="A",H19,H19-H17)),0)),0)</f>
        <v>0</v>
      </c>
      <c r="Y14" s="147">
        <f>IF(J18=V14,IF(AND(L18="A",L24="A"),0,IF(OR(X14&gt;0,H17="A"),IF(L18="A",-L24,IF(L24="A",L18,L18-L24)),0)),0)</f>
        <v>0</v>
      </c>
      <c r="Z14" s="147">
        <f>IF(N21=V14,IF(AND(P9="A",P21="A"),0,IF(OR(Y14&gt;0,L24="A"),IF(P21="A",-P9,IF(P9="A",P21,P21-P9)),0)),0)</f>
        <v>0</v>
      </c>
      <c r="AA14" s="148">
        <f t="shared" si="1"/>
        <v>0</v>
      </c>
      <c r="AC14" s="146" t="str">
        <f>'2'!AR6</f>
        <v/>
      </c>
      <c r="AD14" s="148" t="str">
        <f>'2'!AS6</f>
        <v/>
      </c>
      <c r="AF14" s="146" t="str">
        <f>IF(Inscrits!B12=0,"",Inscrits!B12)</f>
        <v>TESTUD FABIAN</v>
      </c>
      <c r="AG14" s="148" t="e">
        <f t="shared" si="2"/>
        <v>#N/A</v>
      </c>
      <c r="AH14" s="148" t="e">
        <f t="shared" si="3"/>
        <v>#N/A</v>
      </c>
      <c r="AI14" s="149" t="e">
        <f t="shared" si="0"/>
        <v>#N/A</v>
      </c>
    </row>
    <row r="15" spans="1:35" ht="24.95" customHeight="1" thickBot="1">
      <c r="B15" s="84" t="s">
        <v>101</v>
      </c>
      <c r="C15" s="85"/>
      <c r="D15" s="156"/>
      <c r="E15" s="135"/>
      <c r="F15" s="136"/>
      <c r="G15" s="136"/>
      <c r="H15" s="136"/>
      <c r="I15" s="137"/>
      <c r="J15" s="136"/>
      <c r="K15" s="136"/>
      <c r="L15" s="136"/>
      <c r="M15" s="137"/>
      <c r="N15" s="84" t="s">
        <v>111</v>
      </c>
      <c r="O15" s="85"/>
      <c r="P15" s="136"/>
      <c r="Q15" s="157"/>
      <c r="R15" s="152" t="str">
        <f>IF(AND(P9="A",P21="A"),N9,IF(P9="A",N21,IF(P21="A",N9,IF(P9=P21,"",(IF(P9&gt;P21,N9,N21))))))</f>
        <v/>
      </c>
      <c r="S15" s="153" t="str">
        <f>IF(AND(P9="F",P21="F"),O9,IF(P9="F",O21,IF(P21="F",O9,IF(P9=P21,"",(IF(P9&gt;P21,O9,O21))))))</f>
        <v/>
      </c>
      <c r="T15" s="68"/>
      <c r="V15" s="146" t="str">
        <f>B20</f>
        <v/>
      </c>
      <c r="W15" s="147">
        <f>IF(AND(D19="A",D20="A"),0,IF(D20="A",-D19,IF(D19="A",D20,D20-D19)))</f>
        <v>0</v>
      </c>
      <c r="X15" s="147">
        <f>IF(F19=V15,IF(AND(H17="A",H19="A"),0,IF(OR(W15&gt;0,D19="A"),IF(H19="A",-H17,IF(H17="A",H19,H19-H17)),0)),0)</f>
        <v>0</v>
      </c>
      <c r="Y15" s="147">
        <f>IF(J18=V15,IF(AND(L18="A",L24="A"),0,IF(OR(X15&gt;0,H17="A"),IF(L18="A",-L24,IF(L24="A",L18,L18-L24)),0)),0)</f>
        <v>0</v>
      </c>
      <c r="Z15" s="147">
        <f>IF(N21=V15,IF(AND(P9="A",P21="A"),0,IF(OR(Y15&gt;0,L24="A"),IF(P21="A",-P9,IF(P9="A",P21,P21-P9)),0)),0)</f>
        <v>0</v>
      </c>
      <c r="AA15" s="148">
        <f t="shared" si="1"/>
        <v>0</v>
      </c>
      <c r="AC15" s="146" t="str">
        <f>'2'!AR7</f>
        <v/>
      </c>
      <c r="AD15" s="148" t="str">
        <f>'2'!AS7</f>
        <v/>
      </c>
      <c r="AF15" s="146" t="str">
        <f>IF(Inscrits!B13=0,"",Inscrits!B13)</f>
        <v>MARTINEZ YOANN</v>
      </c>
      <c r="AG15" s="148" t="e">
        <f t="shared" si="2"/>
        <v>#N/A</v>
      </c>
      <c r="AH15" s="148" t="e">
        <f t="shared" si="3"/>
        <v>#N/A</v>
      </c>
      <c r="AI15" s="149" t="e">
        <f t="shared" si="0"/>
        <v>#N/A</v>
      </c>
    </row>
    <row r="16" spans="1:35" ht="24.95" customHeight="1">
      <c r="A16" s="178" t="s">
        <v>60</v>
      </c>
      <c r="B16" s="176" t="str">
        <f>IF('3'!U6=0,"",'3'!U6)</f>
        <v/>
      </c>
      <c r="C16" s="142" t="str">
        <f>IF('3'!V6=0,"",'3'!V6)</f>
        <v/>
      </c>
      <c r="D16" s="143"/>
      <c r="E16" s="144"/>
      <c r="F16" s="134"/>
      <c r="G16" s="145"/>
      <c r="H16" s="134"/>
      <c r="I16" s="144"/>
      <c r="J16" s="134"/>
      <c r="K16" s="145"/>
      <c r="L16" s="134"/>
      <c r="M16" s="144"/>
      <c r="N16" s="134"/>
      <c r="O16" s="145"/>
      <c r="P16" s="134"/>
      <c r="Q16" s="155"/>
      <c r="R16" s="134"/>
      <c r="S16" s="145"/>
      <c r="T16" s="68"/>
      <c r="U16" s="82"/>
      <c r="V16" s="146" t="str">
        <f>B22</f>
        <v/>
      </c>
      <c r="W16" s="147">
        <f>IF(AND(D22="A",D23="A"),0,IF(D22="A",-D23,IF(D23="A",D22,D22-D23)))</f>
        <v>0</v>
      </c>
      <c r="X16" s="147">
        <f>IF(F23=V16,IF(AND(H23="A",H25="A"),0,IF(OR(W16&gt;0,D23="A"),IF(H23="A",-H25,IF(H25="A",H23,H23-H25)),0)),0)</f>
        <v>0</v>
      </c>
      <c r="Y16" s="147">
        <f>IF(J24=V16,IF(AND(L18="A",L24="A"),0,IF(OR(X16&gt;0,H25="A"),IF(L24="A",-L18,IF(L18="A",L24,L24-L18)),0)),0)</f>
        <v>0</v>
      </c>
      <c r="Z16" s="147">
        <f>IF(N21=V16,IF(AND(P9="A",P21="A"),0,IF(OR(Y16&gt;0,L18="A"),IF(P21="A",-P9,IF(P9="A",P21,P21-P9)),0)),0)</f>
        <v>0</v>
      </c>
      <c r="AA16" s="148">
        <f t="shared" si="1"/>
        <v>0</v>
      </c>
      <c r="AC16" s="146" t="str">
        <f>'2'!AR14</f>
        <v/>
      </c>
      <c r="AD16" s="148" t="str">
        <f>'2'!AS14</f>
        <v/>
      </c>
      <c r="AF16" s="146" t="str">
        <f>IF(Inscrits!B14=0,"",Inscrits!B14)</f>
        <v>DUBART JACQUES</v>
      </c>
      <c r="AG16" s="148" t="e">
        <f t="shared" si="2"/>
        <v>#N/A</v>
      </c>
      <c r="AH16" s="148" t="e">
        <f t="shared" si="3"/>
        <v>#N/A</v>
      </c>
      <c r="AI16" s="149" t="e">
        <f t="shared" si="0"/>
        <v>#N/A</v>
      </c>
    </row>
    <row r="17" spans="1:35" ht="24.95" customHeight="1" thickBot="1">
      <c r="A17" s="179" t="s">
        <v>55</v>
      </c>
      <c r="B17" s="177" t="str">
        <f>IF('2'!B8=0,"",'2'!B8)</f>
        <v/>
      </c>
      <c r="C17" s="150" t="str">
        <f>IF('2'!C8=0,"",'2'!C8)</f>
        <v/>
      </c>
      <c r="D17" s="151"/>
      <c r="E17" s="144"/>
      <c r="F17" s="152" t="str">
        <f>IF(AND(D16="A",D17="A"),B16,IF(D16="A",B17,IF(D17="A",B16,IF(D16=D17,"",(IF(D16&gt;D17,B16,B17))))))</f>
        <v/>
      </c>
      <c r="G17" s="153" t="str">
        <f>IF(AND(D16="A",D17="A"),C16,IF(D16="A",C17,IF(D17="A",C16,IF(D16=D17,"",(IF(D16&gt;D17,C16,C17))))))</f>
        <v/>
      </c>
      <c r="H17" s="154"/>
      <c r="I17" s="155"/>
      <c r="J17" s="134"/>
      <c r="K17" s="134"/>
      <c r="L17" s="134"/>
      <c r="M17" s="144"/>
      <c r="N17" s="134"/>
      <c r="O17" s="134"/>
      <c r="P17" s="134"/>
      <c r="Q17" s="155"/>
      <c r="R17" s="134"/>
      <c r="S17" s="134"/>
      <c r="T17" s="68"/>
      <c r="U17" s="82"/>
      <c r="V17" s="146" t="str">
        <f>B23</f>
        <v/>
      </c>
      <c r="W17" s="147">
        <f>IF(AND(D22="A",D23="A"),0,IF(D23="A",-D22,IF(D22="A",D23,D23-D22)))</f>
        <v>0</v>
      </c>
      <c r="X17" s="147">
        <f>IF(F23=V17,IF(AND(H23="A",H25="A"),0,IF(OR(W17&gt;0,D22="A"),IF(H23="A",-H25,IF(H25="A",H23,H23-H25)),0)),0)</f>
        <v>0</v>
      </c>
      <c r="Y17" s="147">
        <f>IF(J24=V17,IF(AND(L18="A",L24="A"),0,IF(OR(X17&gt;0,H25="A"),IF(L24="A",-L18,IF(L18="A",L24,L24-L18)),0)),0)</f>
        <v>0</v>
      </c>
      <c r="Z17" s="147">
        <f>IF(N21=V17,IF(AND(P9="A",P21="A"),0,IF(OR(Y17&gt;0,L18="A"),IF(P21="A",-P9,IF(P9="A",P21,P21-P9)),0)),0)</f>
        <v>0</v>
      </c>
      <c r="AA17" s="148">
        <f t="shared" si="1"/>
        <v>0</v>
      </c>
      <c r="AC17" s="146" t="str">
        <f>'2'!AR15</f>
        <v/>
      </c>
      <c r="AD17" s="148" t="str">
        <f>'2'!AS15</f>
        <v/>
      </c>
      <c r="AF17" s="146" t="str">
        <f>IF(Inscrits!B15=0,"",Inscrits!B15)</f>
        <v>AGNEL FLORENT</v>
      </c>
      <c r="AG17" s="148" t="e">
        <f t="shared" si="2"/>
        <v>#N/A</v>
      </c>
      <c r="AH17" s="148" t="e">
        <f t="shared" si="3"/>
        <v>#N/A</v>
      </c>
      <c r="AI17" s="149" t="e">
        <f t="shared" si="0"/>
        <v>#N/A</v>
      </c>
    </row>
    <row r="18" spans="1:35" ht="24.95" customHeight="1" thickBot="1">
      <c r="B18" s="84" t="s">
        <v>102</v>
      </c>
      <c r="C18" s="85"/>
      <c r="D18" s="156"/>
      <c r="E18" s="144"/>
      <c r="F18" s="84" t="s">
        <v>107</v>
      </c>
      <c r="G18" s="85"/>
      <c r="H18" s="134"/>
      <c r="I18" s="155"/>
      <c r="J18" s="152" t="str">
        <f>IF(AND(H17="A",H19="A"),F17,IF(H17="A",F19,IF(H19="A",F17,IF(H17=H19,"",(IF(H17&gt;H19,F17,F19))))))</f>
        <v/>
      </c>
      <c r="K18" s="153" t="str">
        <f>IF(AND(H17="A",H19="A"),G17,IF(H17="A",G19,IF(H19="A",G17,IF(H17=H19,"",(IF(H17&gt;H19,G17,G19))))))</f>
        <v/>
      </c>
      <c r="L18" s="154"/>
      <c r="M18" s="155"/>
      <c r="N18" s="134"/>
      <c r="O18" s="134"/>
      <c r="P18" s="134"/>
      <c r="Q18" s="155"/>
      <c r="R18" s="134"/>
      <c r="S18" s="134"/>
      <c r="T18" s="68"/>
      <c r="U18" s="82"/>
      <c r="V18" s="146" t="str">
        <f>B25</f>
        <v/>
      </c>
      <c r="W18" s="147">
        <f>IF(AND(D25="A",D26="A"),0,IF(D25="A",-D26,IF(D26="A",D25,D25-D26)))</f>
        <v>0</v>
      </c>
      <c r="X18" s="147">
        <f>IF(F25=V18,IF(AND(H23="A",H25="A"),0,IF(OR(W18&gt;0,D26="A"),IF(H25="A",-H23,IF(H23="A",H25,H25-H23)),0)),0)</f>
        <v>0</v>
      </c>
      <c r="Y18" s="147">
        <f>IF(J24=V18,IF(AND(L18="A",L24="A"),0,IF(OR(X18&gt;0,H23="A"),IF(L24="A",-L18,IF(L18="A",L24,L24-L18)),0)),0)</f>
        <v>0</v>
      </c>
      <c r="Z18" s="147">
        <f>IF(N21=V18,IF(AND(P9="A",P21="A"),0,IF(OR(Y18&gt;0,L18="A"),IF(P21="A",-P9,IF(P9="A",P21,P21-P9)),0)),0)</f>
        <v>0</v>
      </c>
      <c r="AA18" s="148">
        <f t="shared" si="1"/>
        <v>0</v>
      </c>
      <c r="AC18" s="146">
        <f>'2'!AR16</f>
        <v>0</v>
      </c>
      <c r="AD18" s="148">
        <f>'2'!AS16</f>
        <v>0</v>
      </c>
      <c r="AF18" s="146" t="str">
        <f>IF(Inscrits!B16=0,"",Inscrits!B16)</f>
        <v>AUVITY SEBASTIEN</v>
      </c>
      <c r="AG18" s="148" t="e">
        <f t="shared" si="2"/>
        <v>#N/A</v>
      </c>
      <c r="AH18" s="148" t="e">
        <f t="shared" si="3"/>
        <v>#N/A</v>
      </c>
      <c r="AI18" s="149" t="e">
        <f t="shared" si="0"/>
        <v>#N/A</v>
      </c>
    </row>
    <row r="19" spans="1:35" ht="24.95" customHeight="1">
      <c r="A19" s="178" t="s">
        <v>46</v>
      </c>
      <c r="B19" s="176" t="str">
        <f>IF('3'!U16=0,"",'3'!U16)</f>
        <v/>
      </c>
      <c r="C19" s="142" t="str">
        <f>IF('3'!V16=0,"",'3'!V16)</f>
        <v/>
      </c>
      <c r="D19" s="143"/>
      <c r="E19" s="144"/>
      <c r="F19" s="152" t="str">
        <f>IF(AND(D19="A",D20="A"),B19,IF(D19="A",B20,IF(D20="A",B19,IF(D19=D20,"",(IF(D19&gt;D20,B19,B20))))))</f>
        <v/>
      </c>
      <c r="G19" s="153" t="str">
        <f>IF(AND(D19="A",D20="A"),C19,IF(D19="A",C20,IF(D20="A",C19,IF(D19=D20,"",(IF(D19&gt;D20,C19,C20))))))</f>
        <v/>
      </c>
      <c r="H19" s="154"/>
      <c r="I19" s="155"/>
      <c r="J19" s="134"/>
      <c r="K19" s="134"/>
      <c r="L19" s="134"/>
      <c r="M19" s="155"/>
      <c r="N19" s="134"/>
      <c r="O19" s="134"/>
      <c r="P19" s="134"/>
      <c r="Q19" s="155"/>
      <c r="R19" s="134"/>
      <c r="S19" s="134"/>
      <c r="T19" s="68"/>
      <c r="U19" s="82"/>
      <c r="V19" s="146" t="str">
        <f>B26</f>
        <v/>
      </c>
      <c r="W19" s="147">
        <f>IF(AND(D25="A",D26="A"),0,IF(D26="A",-D25,IF(D25="A",D26,D26-D25)))</f>
        <v>0</v>
      </c>
      <c r="X19" s="147">
        <f>IF(F25=V19,IF(AND(H23="A",H25="A"),0,IF(OR(W19&gt;0,D25="A"),IF(H25="A",-H23,IF(H23="A",H25,H25-H23)),0)),0)</f>
        <v>0</v>
      </c>
      <c r="Y19" s="147">
        <f>IF(J24=V19,IF(AND(L18="A",L24="A"),0,IF(OR(X19&gt;0,H23="A"),IF(L24="A",-L18,IF(L18="A",L24,L24-L18)),0)),0)</f>
        <v>0</v>
      </c>
      <c r="Z19" s="147">
        <f>IF(N21=V19,IF(AND(P9="A",P21="A"),0,IF(OR(Y19&gt;0,L18="A"),IF(P21="A",-P9,IF(P9="A",P21,P21-P9)),0)),0)</f>
        <v>0</v>
      </c>
      <c r="AA19" s="148">
        <f t="shared" si="1"/>
        <v>0</v>
      </c>
      <c r="AC19" s="146">
        <f>'2'!AR17</f>
        <v>0</v>
      </c>
      <c r="AD19" s="148">
        <f>'2'!AS17</f>
        <v>0</v>
      </c>
      <c r="AF19" s="146" t="str">
        <f>IF(Inscrits!B17=0,"",Inscrits!B17)</f>
        <v>JUILLET ALEXI</v>
      </c>
      <c r="AG19" s="148" t="e">
        <f t="shared" si="2"/>
        <v>#N/A</v>
      </c>
      <c r="AH19" s="148" t="e">
        <f t="shared" si="3"/>
        <v>#N/A</v>
      </c>
      <c r="AI19" s="149" t="e">
        <f t="shared" si="0"/>
        <v>#N/A</v>
      </c>
    </row>
    <row r="20" spans="1:35" ht="24.95" customHeight="1" thickBot="1">
      <c r="A20" s="179" t="s">
        <v>52</v>
      </c>
      <c r="B20" s="177" t="str">
        <f>IF('1'!B18=0,"",'1'!B18)</f>
        <v/>
      </c>
      <c r="C20" s="150" t="str">
        <f>IF('1'!C18=0,"",'1'!C18)</f>
        <v/>
      </c>
      <c r="D20" s="151"/>
      <c r="E20" s="144"/>
      <c r="F20" s="134"/>
      <c r="G20" s="134"/>
      <c r="H20" s="134"/>
      <c r="I20" s="144"/>
      <c r="J20" s="134"/>
      <c r="K20" s="134"/>
      <c r="L20" s="134"/>
      <c r="M20" s="155"/>
      <c r="N20" s="134"/>
      <c r="O20" s="134"/>
      <c r="P20" s="134"/>
      <c r="Q20" s="155"/>
      <c r="R20" s="134"/>
      <c r="S20" s="134"/>
      <c r="T20" s="68"/>
      <c r="U20" s="82"/>
      <c r="V20" s="158" t="str">
        <f>'1'!AR14</f>
        <v/>
      </c>
      <c r="W20" s="132"/>
      <c r="X20" s="132"/>
      <c r="Y20" s="132"/>
      <c r="Z20" s="132"/>
      <c r="AA20" s="159">
        <v>0</v>
      </c>
      <c r="AC20" s="146" t="str">
        <f>'3'!AR4</f>
        <v/>
      </c>
      <c r="AD20" s="148" t="str">
        <f>'3'!AS4</f>
        <v/>
      </c>
      <c r="AF20" s="146" t="str">
        <f>IF(Inscrits!B19=0,"",Inscrits!B19)</f>
        <v>DELENNE JEAN FRANCOIS</v>
      </c>
      <c r="AG20" s="148" t="e">
        <f t="shared" si="2"/>
        <v>#N/A</v>
      </c>
      <c r="AH20" s="148" t="e">
        <f t="shared" si="3"/>
        <v>#N/A</v>
      </c>
      <c r="AI20" s="149" t="e">
        <f t="shared" si="0"/>
        <v>#N/A</v>
      </c>
    </row>
    <row r="21" spans="1:35" ht="24.95" customHeight="1" thickBot="1">
      <c r="B21" s="84" t="s">
        <v>103</v>
      </c>
      <c r="C21" s="85"/>
      <c r="D21" s="156"/>
      <c r="E21" s="144"/>
      <c r="F21" s="134"/>
      <c r="G21" s="136"/>
      <c r="H21" s="136"/>
      <c r="I21" s="137"/>
      <c r="J21" s="84" t="s">
        <v>110</v>
      </c>
      <c r="K21" s="85"/>
      <c r="L21" s="136"/>
      <c r="M21" s="157"/>
      <c r="N21" s="152" t="str">
        <f>IF(AND(L18="A",L24="A"),J18,IF(L18="A",J24,IF(L24="A",J18,IF(L18=L24,"",(IF(L18&gt;L24,J18,J24))))))</f>
        <v/>
      </c>
      <c r="O21" s="153" t="str">
        <f>IF(AND(L18="A",L24="A"),K18,IF(L18="A",K24,IF(L24="A",K18,IF(L18=L24,"",(IF(L18&gt;L24,K18,K24))))))</f>
        <v/>
      </c>
      <c r="P21" s="154"/>
      <c r="Q21" s="157"/>
      <c r="R21" s="134"/>
      <c r="S21" s="134"/>
      <c r="T21" s="68"/>
      <c r="V21" s="158" t="str">
        <f>'1'!AR15</f>
        <v/>
      </c>
      <c r="W21" s="132"/>
      <c r="X21" s="132"/>
      <c r="Y21" s="132"/>
      <c r="Z21" s="132"/>
      <c r="AA21" s="159">
        <v>0</v>
      </c>
      <c r="AC21" s="146" t="str">
        <f>'3'!AR5</f>
        <v/>
      </c>
      <c r="AD21" s="148" t="str">
        <f>'3'!AS5</f>
        <v/>
      </c>
      <c r="AF21" s="146" t="str">
        <f>IF(Inscrits!B20=0,"",Inscrits!B20)</f>
        <v>CLAUDON PIERRE YVES</v>
      </c>
      <c r="AG21" s="148" t="e">
        <f t="shared" si="2"/>
        <v>#N/A</v>
      </c>
      <c r="AH21" s="148" t="e">
        <f t="shared" si="3"/>
        <v>#N/A</v>
      </c>
      <c r="AI21" s="149" t="e">
        <f t="shared" si="0"/>
        <v>#N/A</v>
      </c>
    </row>
    <row r="22" spans="1:35" ht="24.95" customHeight="1">
      <c r="A22" s="178" t="s">
        <v>2</v>
      </c>
      <c r="B22" s="176" t="str">
        <f>IF('4'!U6=0,"",'4'!U6)</f>
        <v/>
      </c>
      <c r="C22" s="142" t="str">
        <f>IF('4'!V6=0,"",'4'!V6)</f>
        <v/>
      </c>
      <c r="D22" s="143"/>
      <c r="E22" s="144"/>
      <c r="F22" s="134"/>
      <c r="G22" s="145"/>
      <c r="H22" s="134"/>
      <c r="I22" s="144"/>
      <c r="J22" s="134"/>
      <c r="K22" s="145"/>
      <c r="L22" s="134"/>
      <c r="M22" s="155"/>
      <c r="N22" s="134"/>
      <c r="O22" s="145"/>
      <c r="P22" s="134"/>
      <c r="Q22" s="144"/>
      <c r="R22" s="134"/>
      <c r="S22" s="145"/>
      <c r="T22" s="68"/>
      <c r="U22" s="82"/>
      <c r="V22" s="158">
        <f>'1'!AR16</f>
        <v>0</v>
      </c>
      <c r="W22" s="132"/>
      <c r="X22" s="132"/>
      <c r="Y22" s="132"/>
      <c r="Z22" s="132"/>
      <c r="AA22" s="159">
        <v>0</v>
      </c>
      <c r="AC22" s="146" t="str">
        <f>'3'!AR6</f>
        <v/>
      </c>
      <c r="AD22" s="148" t="str">
        <f>'3'!AS6</f>
        <v/>
      </c>
      <c r="AF22" s="146" t="str">
        <f>IF(Inscrits!B21=0,"",Inscrits!B21)</f>
        <v>BERNARD MAZZURCO MICHEL</v>
      </c>
      <c r="AG22" s="148" t="e">
        <f t="shared" si="2"/>
        <v>#N/A</v>
      </c>
      <c r="AH22" s="148" t="e">
        <f t="shared" si="3"/>
        <v>#N/A</v>
      </c>
      <c r="AI22" s="149" t="e">
        <f t="shared" si="0"/>
        <v>#N/A</v>
      </c>
    </row>
    <row r="23" spans="1:35" ht="24.95" customHeight="1" thickBot="1">
      <c r="A23" s="179" t="s">
        <v>51</v>
      </c>
      <c r="B23" s="177" t="str">
        <f>IF('1'!B8=0,"",'1'!B8)</f>
        <v/>
      </c>
      <c r="C23" s="150" t="str">
        <f>IF('1'!C8=0,"",'1'!C8)</f>
        <v/>
      </c>
      <c r="D23" s="151"/>
      <c r="E23" s="144"/>
      <c r="F23" s="152" t="str">
        <f>IF(AND(D22="A",D23="A"),B22,IF(D22="A",B23,IF(D23="A",B22,IF(D22=D23,"",(IF(D22&gt;D23,B22,B23))))))</f>
        <v/>
      </c>
      <c r="G23" s="153" t="str">
        <f>IF(AND(D22="A",D23="A"),C22,IF(D22="A",C23,IF(D23="A",C22,IF(D22=D23,"",(IF(D22&gt;D23,C22,C23))))))</f>
        <v/>
      </c>
      <c r="H23" s="154"/>
      <c r="I23" s="155"/>
      <c r="J23" s="134"/>
      <c r="K23" s="134"/>
      <c r="L23" s="134"/>
      <c r="M23" s="155"/>
      <c r="N23" s="134"/>
      <c r="O23" s="134"/>
      <c r="P23" s="134"/>
      <c r="Q23" s="144"/>
      <c r="R23" s="134"/>
      <c r="S23" s="134"/>
      <c r="T23" s="68"/>
      <c r="U23" s="82"/>
      <c r="V23" s="158">
        <f>'1'!AR17</f>
        <v>0</v>
      </c>
      <c r="W23" s="132"/>
      <c r="X23" s="132"/>
      <c r="Y23" s="132"/>
      <c r="Z23" s="132"/>
      <c r="AA23" s="159">
        <v>0</v>
      </c>
      <c r="AC23" s="146" t="str">
        <f>'3'!AR7</f>
        <v/>
      </c>
      <c r="AD23" s="148" t="str">
        <f>'3'!AS7</f>
        <v/>
      </c>
      <c r="AF23" s="146" t="e">
        <f>IF(Inscrits!#REF!=0,"",Inscrits!#REF!)</f>
        <v>#REF!</v>
      </c>
      <c r="AG23" s="148" t="e">
        <f t="shared" si="2"/>
        <v>#REF!</v>
      </c>
      <c r="AH23" s="148" t="e">
        <f t="shared" si="3"/>
        <v>#REF!</v>
      </c>
      <c r="AI23" s="149" t="e">
        <f t="shared" si="0"/>
        <v>#REF!</v>
      </c>
    </row>
    <row r="24" spans="1:35" ht="24.95" customHeight="1" thickBot="1">
      <c r="B24" s="84" t="s">
        <v>104</v>
      </c>
      <c r="C24" s="85"/>
      <c r="D24" s="156"/>
      <c r="E24" s="144"/>
      <c r="F24" s="84" t="s">
        <v>108</v>
      </c>
      <c r="G24" s="85"/>
      <c r="H24" s="134"/>
      <c r="I24" s="155"/>
      <c r="J24" s="152" t="str">
        <f>IF(AND(H23="A",H25="A"),F23,IF(H23="A",F25,IF(H25="A",F23,IF(H23=H25,"",(IF(H23&gt;H25,F23,F25))))))</f>
        <v/>
      </c>
      <c r="K24" s="153" t="str">
        <f>IF(AND(H23="A",H25="A"),G23,IF(H23="A",G25,IF(H25="A",G23,IF(H23=H25,"",(IF(H23&gt;H25,G23,G25))))))</f>
        <v/>
      </c>
      <c r="L24" s="154"/>
      <c r="M24" s="155"/>
      <c r="N24" s="134"/>
      <c r="O24" s="134"/>
      <c r="P24" s="134"/>
      <c r="Q24" s="144"/>
      <c r="R24" s="134"/>
      <c r="S24" s="134"/>
      <c r="T24" s="68"/>
      <c r="U24" s="82"/>
      <c r="V24" s="158" t="str">
        <f>'2'!AR14</f>
        <v/>
      </c>
      <c r="AA24" s="159">
        <v>0</v>
      </c>
      <c r="AC24" s="146" t="str">
        <f>'3'!AR14</f>
        <v/>
      </c>
      <c r="AD24" s="148" t="str">
        <f>'3'!AS14</f>
        <v/>
      </c>
      <c r="AF24" s="146" t="str">
        <f>IF(Inscrits!B22=0,"",Inscrits!B22)</f>
        <v>COLLIER LOIC</v>
      </c>
      <c r="AG24" s="148" t="e">
        <f t="shared" si="2"/>
        <v>#N/A</v>
      </c>
      <c r="AH24" s="148" t="e">
        <f t="shared" si="3"/>
        <v>#N/A</v>
      </c>
      <c r="AI24" s="149" t="e">
        <f t="shared" si="0"/>
        <v>#N/A</v>
      </c>
    </row>
    <row r="25" spans="1:35" ht="24.95" customHeight="1">
      <c r="A25" s="178" t="s">
        <v>61</v>
      </c>
      <c r="B25" s="176" t="str">
        <f>IF('4'!U16=0,"",'4'!U16)</f>
        <v/>
      </c>
      <c r="C25" s="142" t="str">
        <f>IF('4'!V16=0,"",'4'!V16)</f>
        <v/>
      </c>
      <c r="D25" s="143"/>
      <c r="E25" s="144"/>
      <c r="F25" s="152" t="str">
        <f>IF(AND(D25="A",D26="A"),B25,IF(D25="A",B26,IF(D26="A",B25,IF(D25=D26,"",(IF(D25&gt;D26,B25,B26))))))</f>
        <v/>
      </c>
      <c r="G25" s="153" t="str">
        <f>IF(AND(D25="A",D26="A"),C25,IF(D25="A",C26,IF(D26="A",C25,IF(D25=D26,"",(IF(D25&gt;D26,C25,C26))))))</f>
        <v/>
      </c>
      <c r="H25" s="154"/>
      <c r="I25" s="155"/>
      <c r="J25" s="134"/>
      <c r="K25" s="134"/>
      <c r="L25" s="134"/>
      <c r="M25" s="144"/>
      <c r="N25" s="134"/>
      <c r="O25" s="134"/>
      <c r="P25" s="134"/>
      <c r="Q25" s="144"/>
      <c r="R25" s="134"/>
      <c r="S25" s="134"/>
      <c r="T25" s="68"/>
      <c r="U25" s="82"/>
      <c r="V25" s="158" t="str">
        <f>'2'!AR15</f>
        <v/>
      </c>
      <c r="AA25" s="159">
        <v>0</v>
      </c>
      <c r="AC25" s="146" t="str">
        <f>'3'!AR15</f>
        <v/>
      </c>
      <c r="AD25" s="148" t="str">
        <f>'3'!AS15</f>
        <v/>
      </c>
      <c r="AF25" s="146" t="str">
        <f>IF(Inscrits!B23=0,"",Inscrits!B23)</f>
        <v>COUDARD MICKAEL</v>
      </c>
      <c r="AG25" s="148" t="e">
        <f t="shared" si="2"/>
        <v>#N/A</v>
      </c>
      <c r="AH25" s="148" t="e">
        <f t="shared" si="3"/>
        <v>#N/A</v>
      </c>
      <c r="AI25" s="149" t="e">
        <f t="shared" si="0"/>
        <v>#N/A</v>
      </c>
    </row>
    <row r="26" spans="1:35" ht="24.95" customHeight="1" thickBot="1">
      <c r="A26" s="179" t="s">
        <v>56</v>
      </c>
      <c r="B26" s="177" t="str">
        <f>IF('2'!B18=0,"",'2'!B18)</f>
        <v/>
      </c>
      <c r="C26" s="150" t="str">
        <f>IF('2'!C18=0,"",'2'!C18)</f>
        <v/>
      </c>
      <c r="D26" s="151"/>
      <c r="E26" s="144"/>
      <c r="F26" s="134"/>
      <c r="G26" s="134"/>
      <c r="H26" s="134"/>
      <c r="I26" s="144"/>
      <c r="J26" s="134"/>
      <c r="K26" s="134"/>
      <c r="L26" s="134"/>
      <c r="M26" s="144"/>
      <c r="N26" s="134"/>
      <c r="O26" s="134"/>
      <c r="P26" s="134"/>
      <c r="Q26" s="144"/>
      <c r="R26" s="134"/>
      <c r="S26" s="134"/>
      <c r="T26" s="68"/>
      <c r="U26" s="82"/>
      <c r="V26" s="158">
        <f>'2'!AR16</f>
        <v>0</v>
      </c>
      <c r="AA26" s="159">
        <v>0</v>
      </c>
      <c r="AC26" s="146">
        <f>'3'!AR16</f>
        <v>0</v>
      </c>
      <c r="AD26" s="148">
        <f>'3'!AS16</f>
        <v>0</v>
      </c>
      <c r="AF26" s="146" t="str">
        <f>IF(Inscrits!B24=0,"",Inscrits!B24)</f>
        <v>Blanc 1</v>
      </c>
      <c r="AG26" s="148" t="e">
        <f t="shared" si="2"/>
        <v>#N/A</v>
      </c>
      <c r="AH26" s="148" t="e">
        <f t="shared" si="3"/>
        <v>#N/A</v>
      </c>
      <c r="AI26" s="149" t="e">
        <f t="shared" si="0"/>
        <v>#N/A</v>
      </c>
    </row>
    <row r="27" spans="1:35" ht="24.75" customHeight="1">
      <c r="V27" s="158">
        <f>'2'!AR17</f>
        <v>0</v>
      </c>
      <c r="AA27" s="159">
        <v>0</v>
      </c>
      <c r="AC27" s="146">
        <f>'3'!AR17</f>
        <v>0</v>
      </c>
      <c r="AD27" s="148">
        <f>'3'!AS17</f>
        <v>0</v>
      </c>
      <c r="AF27" s="146" t="str">
        <f>IF(Inscrits!B25=0,"",Inscrits!B25)</f>
        <v>Blanc 2</v>
      </c>
      <c r="AG27" s="148" t="e">
        <f t="shared" si="2"/>
        <v>#N/A</v>
      </c>
      <c r="AH27" s="148" t="e">
        <f t="shared" si="3"/>
        <v>#N/A</v>
      </c>
      <c r="AI27" s="149" t="e">
        <f t="shared" si="0"/>
        <v>#N/A</v>
      </c>
    </row>
    <row r="28" spans="1:35" ht="24.75" customHeight="1">
      <c r="V28" s="158" t="str">
        <f>'3'!AR14</f>
        <v/>
      </c>
      <c r="AA28" s="159">
        <v>0</v>
      </c>
      <c r="AC28" s="146" t="str">
        <f>'4'!AR4</f>
        <v/>
      </c>
      <c r="AD28" s="148" t="str">
        <f>'4'!AS4</f>
        <v/>
      </c>
      <c r="AF28" s="146" t="e">
        <f>IF(Inscrits!#REF!=0,"",Inscrits!#REF!)</f>
        <v>#REF!</v>
      </c>
      <c r="AG28" s="148" t="e">
        <f t="shared" si="2"/>
        <v>#REF!</v>
      </c>
      <c r="AH28" s="148" t="e">
        <f t="shared" si="3"/>
        <v>#REF!</v>
      </c>
      <c r="AI28" s="149" t="e">
        <f t="shared" si="0"/>
        <v>#REF!</v>
      </c>
    </row>
    <row r="29" spans="1:35" ht="24.75" customHeight="1">
      <c r="V29" s="158" t="str">
        <f>'3'!AR15</f>
        <v/>
      </c>
      <c r="AA29" s="159">
        <v>0</v>
      </c>
      <c r="AC29" s="146" t="str">
        <f>'4'!AR5</f>
        <v/>
      </c>
      <c r="AD29" s="148" t="str">
        <f>'4'!AS5</f>
        <v/>
      </c>
      <c r="AF29" s="146" t="e">
        <f>IF(Inscrits!#REF!=0,"",Inscrits!#REF!)</f>
        <v>#REF!</v>
      </c>
      <c r="AG29" s="148" t="e">
        <f t="shared" si="2"/>
        <v>#REF!</v>
      </c>
      <c r="AH29" s="148" t="e">
        <f t="shared" si="3"/>
        <v>#REF!</v>
      </c>
      <c r="AI29" s="149" t="e">
        <f t="shared" si="0"/>
        <v>#REF!</v>
      </c>
    </row>
    <row r="30" spans="1:35" ht="24.75" customHeight="1">
      <c r="V30" s="158">
        <f>'3'!AR16</f>
        <v>0</v>
      </c>
      <c r="AA30" s="159">
        <v>0</v>
      </c>
      <c r="AC30" s="146" t="str">
        <f>'4'!AR6</f>
        <v/>
      </c>
      <c r="AD30" s="148" t="str">
        <f>'4'!AS6</f>
        <v/>
      </c>
      <c r="AF30" s="146" t="e">
        <f>IF(Inscrits!#REF!=0,"",Inscrits!#REF!)</f>
        <v>#REF!</v>
      </c>
      <c r="AG30" s="148" t="e">
        <f t="shared" si="2"/>
        <v>#REF!</v>
      </c>
      <c r="AH30" s="148" t="e">
        <f t="shared" si="3"/>
        <v>#REF!</v>
      </c>
      <c r="AI30" s="149" t="e">
        <f t="shared" si="0"/>
        <v>#REF!</v>
      </c>
    </row>
    <row r="31" spans="1:35" ht="24.75" customHeight="1">
      <c r="V31" s="158">
        <f>'3'!AR17</f>
        <v>0</v>
      </c>
      <c r="AA31" s="159">
        <v>0</v>
      </c>
      <c r="AC31" s="146" t="str">
        <f>'4'!AR7</f>
        <v/>
      </c>
      <c r="AD31" s="148" t="str">
        <f>'4'!AS7</f>
        <v/>
      </c>
      <c r="AF31" s="146" t="e">
        <f>IF(Inscrits!#REF!=0,"",Inscrits!#REF!)</f>
        <v>#REF!</v>
      </c>
      <c r="AG31" s="148" t="e">
        <f t="shared" si="2"/>
        <v>#REF!</v>
      </c>
      <c r="AH31" s="148" t="e">
        <f t="shared" si="3"/>
        <v>#REF!</v>
      </c>
      <c r="AI31" s="149" t="e">
        <f t="shared" si="0"/>
        <v>#REF!</v>
      </c>
    </row>
    <row r="32" spans="1:35" ht="24.75" customHeight="1">
      <c r="V32" s="158" t="str">
        <f>'4'!AR14</f>
        <v/>
      </c>
      <c r="AA32" s="159">
        <v>0</v>
      </c>
      <c r="AC32" s="146" t="str">
        <f>'4'!AR14</f>
        <v/>
      </c>
      <c r="AD32" s="148" t="str">
        <f>'4'!AS14</f>
        <v/>
      </c>
      <c r="AF32" s="146" t="e">
        <f>IF(Inscrits!#REF!=0,"",Inscrits!#REF!)</f>
        <v>#REF!</v>
      </c>
      <c r="AG32" s="148" t="e">
        <f t="shared" si="2"/>
        <v>#REF!</v>
      </c>
      <c r="AH32" s="148" t="e">
        <f t="shared" si="3"/>
        <v>#REF!</v>
      </c>
      <c r="AI32" s="149" t="e">
        <f t="shared" si="0"/>
        <v>#REF!</v>
      </c>
    </row>
    <row r="33" spans="22:35" ht="24.75" customHeight="1">
      <c r="V33" s="158" t="str">
        <f>'4'!AR15</f>
        <v/>
      </c>
      <c r="AA33" s="159">
        <v>0</v>
      </c>
      <c r="AC33" s="146" t="str">
        <f>'4'!AR15</f>
        <v/>
      </c>
      <c r="AD33" s="148" t="str">
        <f>'4'!AS15</f>
        <v/>
      </c>
      <c r="AF33" s="146" t="e">
        <f>IF(Inscrits!#REF!=0,"",Inscrits!#REF!)</f>
        <v>#REF!</v>
      </c>
      <c r="AG33" s="148" t="e">
        <f t="shared" si="2"/>
        <v>#REF!</v>
      </c>
      <c r="AH33" s="148" t="e">
        <f t="shared" si="3"/>
        <v>#REF!</v>
      </c>
      <c r="AI33" s="149" t="e">
        <f t="shared" si="0"/>
        <v>#REF!</v>
      </c>
    </row>
    <row r="34" spans="22:35" ht="24.75" customHeight="1">
      <c r="V34" s="158">
        <f>'4'!AR16</f>
        <v>0</v>
      </c>
      <c r="AA34" s="159">
        <v>0</v>
      </c>
      <c r="AC34" s="146">
        <f>'4'!AR16</f>
        <v>0</v>
      </c>
      <c r="AD34" s="148">
        <f>'4'!AS16</f>
        <v>0</v>
      </c>
      <c r="AF34" s="146" t="e">
        <f>IF(Inscrits!#REF!=0,"",Inscrits!#REF!)</f>
        <v>#REF!</v>
      </c>
      <c r="AG34" s="148" t="e">
        <f t="shared" si="2"/>
        <v>#REF!</v>
      </c>
      <c r="AH34" s="148" t="e">
        <f t="shared" si="3"/>
        <v>#REF!</v>
      </c>
      <c r="AI34" s="149" t="e">
        <f t="shared" si="0"/>
        <v>#REF!</v>
      </c>
    </row>
    <row r="35" spans="22:35" ht="24.75" customHeight="1">
      <c r="V35" s="158">
        <f>'4'!AR17</f>
        <v>0</v>
      </c>
      <c r="AA35" s="159">
        <v>0</v>
      </c>
      <c r="AC35" s="146">
        <f>'4'!AR17</f>
        <v>0</v>
      </c>
      <c r="AD35" s="148">
        <f>'4'!AS17</f>
        <v>0</v>
      </c>
      <c r="AF35" s="146" t="e">
        <f>IF(Inscrits!#REF!=0,"",Inscrits!#REF!)</f>
        <v>#REF!</v>
      </c>
      <c r="AG35" s="148" t="e">
        <f t="shared" si="2"/>
        <v>#REF!</v>
      </c>
      <c r="AH35" s="148" t="e">
        <f t="shared" si="3"/>
        <v>#REF!</v>
      </c>
      <c r="AI35" s="149" t="e">
        <f t="shared" si="0"/>
        <v>#REF!</v>
      </c>
    </row>
    <row r="36" spans="22:35" ht="24.75" customHeight="1"/>
    <row r="37" spans="22:35" ht="24.75" customHeight="1"/>
    <row r="38" spans="22:35" ht="24.75" customHeight="1"/>
    <row r="39" spans="22:35" ht="24.75" customHeight="1"/>
    <row r="40" spans="22:35" ht="24.75" customHeight="1"/>
    <row r="41" spans="22:35" ht="24.75" customHeight="1"/>
    <row r="42" spans="22:35" ht="24.75" customHeight="1"/>
    <row r="43" spans="22:35" ht="24.75" customHeight="1"/>
  </sheetData>
  <mergeCells count="8">
    <mergeCell ref="F2:H2"/>
    <mergeCell ref="J2:L2"/>
    <mergeCell ref="N2:P2"/>
    <mergeCell ref="B1:D1"/>
    <mergeCell ref="B2:D2"/>
    <mergeCell ref="N1:P1"/>
    <mergeCell ref="J1:L1"/>
    <mergeCell ref="F1:H1"/>
  </mergeCells>
  <phoneticPr fontId="0" type="noConversion"/>
  <conditionalFormatting sqref="B4:C4">
    <cfRule type="expression" dxfId="63" priority="1" stopIfTrue="1">
      <formula>AND(($B$4=$F$5),($B$4&lt;&gt;""))</formula>
    </cfRule>
    <cfRule type="expression" priority="2" stopIfTrue="1">
      <formula>$B$5=$F$5</formula>
    </cfRule>
    <cfRule type="expression" dxfId="62" priority="3" stopIfTrue="1">
      <formula>AND(($C$3&lt;&gt;""),($B$4&lt;&gt;""))</formula>
    </cfRule>
  </conditionalFormatting>
  <conditionalFormatting sqref="B5:C5">
    <cfRule type="expression" dxfId="61" priority="4" stopIfTrue="1">
      <formula>AND(($B$5=$F$5),($B$5&lt;&gt;""))</formula>
    </cfRule>
    <cfRule type="expression" priority="5" stopIfTrue="1">
      <formula>$B$4=$F$5</formula>
    </cfRule>
    <cfRule type="expression" dxfId="60" priority="6" stopIfTrue="1">
      <formula>AND(($C$3&lt;&gt;""),($B$5&lt;&gt;""))</formula>
    </cfRule>
  </conditionalFormatting>
  <conditionalFormatting sqref="B7:C7">
    <cfRule type="expression" dxfId="59" priority="7" stopIfTrue="1">
      <formula>AND(($B$7=$F$7),($B$7&lt;&gt;""))</formula>
    </cfRule>
    <cfRule type="expression" priority="8" stopIfTrue="1">
      <formula>$B$8=$F$7</formula>
    </cfRule>
    <cfRule type="expression" dxfId="58" priority="9" stopIfTrue="1">
      <formula>AND(($C$6&lt;&gt;""),($B$7&lt;&gt;""))</formula>
    </cfRule>
  </conditionalFormatting>
  <conditionalFormatting sqref="B8:C8">
    <cfRule type="expression" dxfId="57" priority="10" stopIfTrue="1">
      <formula>AND(($B$8=$F$7),($B$8&lt;&gt;""))</formula>
    </cfRule>
    <cfRule type="expression" priority="11" stopIfTrue="1">
      <formula>$B$7=$F$7</formula>
    </cfRule>
    <cfRule type="expression" dxfId="56" priority="12" stopIfTrue="1">
      <formula>AND(($C$6&lt;&gt;""),($B$8&lt;&gt;""))</formula>
    </cfRule>
  </conditionalFormatting>
  <conditionalFormatting sqref="B10:C10">
    <cfRule type="expression" dxfId="55" priority="13" stopIfTrue="1">
      <formula>AND(($B$10=$F$11),($B$10&lt;&gt;""))</formula>
    </cfRule>
    <cfRule type="expression" priority="14" stopIfTrue="1">
      <formula>$B$11=$F$11</formula>
    </cfRule>
    <cfRule type="expression" dxfId="54" priority="15" stopIfTrue="1">
      <formula>AND(($C$9&lt;&gt;""),($B$10&lt;&gt;""))</formula>
    </cfRule>
  </conditionalFormatting>
  <conditionalFormatting sqref="B11:C11">
    <cfRule type="expression" dxfId="53" priority="16" stopIfTrue="1">
      <formula>AND(($B$11=$F$11),($B$11&lt;&gt;""))</formula>
    </cfRule>
    <cfRule type="expression" priority="17" stopIfTrue="1">
      <formula>$B$10=$F$11</formula>
    </cfRule>
    <cfRule type="expression" dxfId="52" priority="18" stopIfTrue="1">
      <formula>AND(($C$9&lt;&gt;""),($B$11&lt;&gt;""))</formula>
    </cfRule>
  </conditionalFormatting>
  <conditionalFormatting sqref="B13:C13">
    <cfRule type="expression" dxfId="51" priority="19" stopIfTrue="1">
      <formula>AND(($B$13=$F$13),($B$13&lt;&gt;""))</formula>
    </cfRule>
    <cfRule type="expression" priority="20" stopIfTrue="1">
      <formula>$B$14=$F$13</formula>
    </cfRule>
    <cfRule type="expression" dxfId="50" priority="21" stopIfTrue="1">
      <formula>AND(($C$12&lt;&gt;""),($B$13&lt;&gt;""))</formula>
    </cfRule>
  </conditionalFormatting>
  <conditionalFormatting sqref="B14:C14">
    <cfRule type="expression" dxfId="49" priority="22" stopIfTrue="1">
      <formula>AND(($B$14=$F$13),($B$14&lt;&gt;""))</formula>
    </cfRule>
    <cfRule type="expression" priority="23" stopIfTrue="1">
      <formula>$B$13=$F$13</formula>
    </cfRule>
    <cfRule type="expression" dxfId="48" priority="24" stopIfTrue="1">
      <formula>AND(($C$12&lt;&gt;""),($B$14&lt;&gt;""))</formula>
    </cfRule>
  </conditionalFormatting>
  <conditionalFormatting sqref="B16:C16">
    <cfRule type="expression" dxfId="47" priority="25" stopIfTrue="1">
      <formula>AND(($B$16=$F$17),($B$16&lt;&gt;""))</formula>
    </cfRule>
    <cfRule type="expression" priority="26" stopIfTrue="1">
      <formula>$B$17=$F$17</formula>
    </cfRule>
    <cfRule type="expression" dxfId="46" priority="27" stopIfTrue="1">
      <formula>AND(($C$15&lt;&gt;""),($B$16&lt;&gt;""))</formula>
    </cfRule>
  </conditionalFormatting>
  <conditionalFormatting sqref="B17:C17">
    <cfRule type="expression" dxfId="45" priority="28" stopIfTrue="1">
      <formula>AND(($B$17=$F$17),($B$17&lt;&gt;""))</formula>
    </cfRule>
    <cfRule type="expression" priority="29" stopIfTrue="1">
      <formula>$B$16=$F$17</formula>
    </cfRule>
    <cfRule type="expression" dxfId="44" priority="30" stopIfTrue="1">
      <formula>AND(($C$15&lt;&gt;""),($B$17&lt;&gt;""))</formula>
    </cfRule>
  </conditionalFormatting>
  <conditionalFormatting sqref="B19:C19">
    <cfRule type="expression" dxfId="43" priority="31" stopIfTrue="1">
      <formula>AND(($B$19=$F$19),($B$19&lt;&gt;""))</formula>
    </cfRule>
    <cfRule type="expression" priority="32" stopIfTrue="1">
      <formula>$B$20=$F$19</formula>
    </cfRule>
    <cfRule type="expression" dxfId="42" priority="33" stopIfTrue="1">
      <formula>AND(($C$18&lt;&gt;""),($B$19&lt;&gt;""))</formula>
    </cfRule>
  </conditionalFormatting>
  <conditionalFormatting sqref="B20:C20">
    <cfRule type="expression" dxfId="41" priority="34" stopIfTrue="1">
      <formula>AND(($B$20=$F$19),($B$20&lt;&gt;""))</formula>
    </cfRule>
    <cfRule type="expression" priority="35" stopIfTrue="1">
      <formula>$B$19=$F$19</formula>
    </cfRule>
    <cfRule type="expression" dxfId="40" priority="36" stopIfTrue="1">
      <formula>AND(($C$18&lt;&gt;""),($B$20&lt;&gt;""))</formula>
    </cfRule>
  </conditionalFormatting>
  <conditionalFormatting sqref="B22:C22">
    <cfRule type="expression" dxfId="39" priority="37" stopIfTrue="1">
      <formula>AND(($B$22=$F$23),($B$22&lt;&gt;""))</formula>
    </cfRule>
    <cfRule type="expression" priority="38" stopIfTrue="1">
      <formula>$B$23=$F$23</formula>
    </cfRule>
    <cfRule type="expression" dxfId="38" priority="39" stopIfTrue="1">
      <formula>AND(($C$21&lt;&gt;""),($B$22&lt;&gt;""))</formula>
    </cfRule>
  </conditionalFormatting>
  <conditionalFormatting sqref="B23:C23">
    <cfRule type="expression" dxfId="37" priority="40" stopIfTrue="1">
      <formula>AND(($B$23=$F$23),($B$23&lt;&gt;""))</formula>
    </cfRule>
    <cfRule type="expression" priority="41" stopIfTrue="1">
      <formula>$B$22=$F$23</formula>
    </cfRule>
    <cfRule type="expression" dxfId="36" priority="42" stopIfTrue="1">
      <formula>AND(($C$21&lt;&gt;""),($B$23&lt;&gt;""))</formula>
    </cfRule>
  </conditionalFormatting>
  <conditionalFormatting sqref="B25:C25">
    <cfRule type="expression" dxfId="35" priority="43" stopIfTrue="1">
      <formula>AND(($B$25=$F$25),($B$25&lt;&gt;""))</formula>
    </cfRule>
    <cfRule type="expression" priority="44" stopIfTrue="1">
      <formula>$B$26=$F$25</formula>
    </cfRule>
    <cfRule type="expression" dxfId="34" priority="45" stopIfTrue="1">
      <formula>AND(($C$24&lt;&gt;""),($B$25&lt;&gt;""))</formula>
    </cfRule>
  </conditionalFormatting>
  <conditionalFormatting sqref="B26:C26">
    <cfRule type="expression" dxfId="33" priority="46" stopIfTrue="1">
      <formula>AND(($B$26=$F$25),($B$26&lt;&gt;""))</formula>
    </cfRule>
    <cfRule type="expression" priority="47" stopIfTrue="1">
      <formula>$B$25=$F$25</formula>
    </cfRule>
    <cfRule type="expression" dxfId="32" priority="48" stopIfTrue="1">
      <formula>AND(($C$24&lt;&gt;""),($B$26&lt;&gt;""))</formula>
    </cfRule>
  </conditionalFormatting>
  <conditionalFormatting sqref="F5:G5">
    <cfRule type="expression" dxfId="31" priority="49" stopIfTrue="1">
      <formula>AND(($F$5=$J$6),($F$5&lt;&gt;""))</formula>
    </cfRule>
    <cfRule type="expression" priority="50" stopIfTrue="1">
      <formula>$F$7=$J$6</formula>
    </cfRule>
    <cfRule type="expression" dxfId="30" priority="51" stopIfTrue="1">
      <formula>AND(($G$6&lt;&gt;""),($F$5&lt;&gt;""))</formula>
    </cfRule>
  </conditionalFormatting>
  <conditionalFormatting sqref="F7:G7">
    <cfRule type="expression" dxfId="29" priority="52" stopIfTrue="1">
      <formula>AND(($F$7=$J$6),($F$7&lt;&gt;""))</formula>
    </cfRule>
    <cfRule type="expression" priority="53" stopIfTrue="1">
      <formula>$F$5=$J$6</formula>
    </cfRule>
    <cfRule type="expression" dxfId="28" priority="54" stopIfTrue="1">
      <formula>AND(($G$6&lt;&gt;""),($F$7&lt;&gt;""))</formula>
    </cfRule>
  </conditionalFormatting>
  <conditionalFormatting sqref="F11:G11">
    <cfRule type="expression" dxfId="27" priority="55" stopIfTrue="1">
      <formula>AND(($F$11=$J$12),($F$11&lt;&gt;""))</formula>
    </cfRule>
    <cfRule type="expression" priority="56" stopIfTrue="1">
      <formula>$F$13=$J$12</formula>
    </cfRule>
    <cfRule type="expression" dxfId="26" priority="57" stopIfTrue="1">
      <formula>AND(($G$12&lt;&gt;""),($F$11&lt;&gt;""))</formula>
    </cfRule>
  </conditionalFormatting>
  <conditionalFormatting sqref="F13:G13">
    <cfRule type="expression" dxfId="25" priority="58" stopIfTrue="1">
      <formula>AND(($F$13=$J$12),($F$13&lt;&gt;""))</formula>
    </cfRule>
    <cfRule type="expression" priority="59" stopIfTrue="1">
      <formula>$F$11=$J$12</formula>
    </cfRule>
    <cfRule type="expression" dxfId="24" priority="60" stopIfTrue="1">
      <formula>AND(($G$12&lt;&gt;""),($F$13&lt;&gt;""))</formula>
    </cfRule>
  </conditionalFormatting>
  <conditionalFormatting sqref="F17:G17">
    <cfRule type="expression" dxfId="23" priority="61" stopIfTrue="1">
      <formula>AND(($F$17=$J$18),($F$17&lt;&gt;""))</formula>
    </cfRule>
    <cfRule type="expression" priority="62" stopIfTrue="1">
      <formula>$F$19=$J$18</formula>
    </cfRule>
    <cfRule type="expression" dxfId="22" priority="63" stopIfTrue="1">
      <formula>AND(($G$18&lt;&gt;""),($F$17&lt;&gt;""))</formula>
    </cfRule>
  </conditionalFormatting>
  <conditionalFormatting sqref="F19:G19">
    <cfRule type="expression" dxfId="21" priority="64" stopIfTrue="1">
      <formula>AND(($F$19=$J$18),($F$19&lt;&gt;""))</formula>
    </cfRule>
    <cfRule type="expression" priority="65" stopIfTrue="1">
      <formula>$F$17=$J$18</formula>
    </cfRule>
    <cfRule type="expression" dxfId="20" priority="66" stopIfTrue="1">
      <formula>AND(($G$18&lt;&gt;""),($F$19&lt;&gt;""))</formula>
    </cfRule>
  </conditionalFormatting>
  <conditionalFormatting sqref="F23:G23">
    <cfRule type="expression" dxfId="19" priority="67" stopIfTrue="1">
      <formula>AND(($F$23=$J$24),($F$23&lt;&gt;""))</formula>
    </cfRule>
    <cfRule type="expression" priority="68" stopIfTrue="1">
      <formula>$F$25=$J$24</formula>
    </cfRule>
    <cfRule type="expression" dxfId="18" priority="69" stopIfTrue="1">
      <formula>AND(($G$24&lt;&gt;""),($F$23&lt;&gt;""))</formula>
    </cfRule>
  </conditionalFormatting>
  <conditionalFormatting sqref="F25:G25">
    <cfRule type="expression" dxfId="17" priority="70" stopIfTrue="1">
      <formula>AND(($F$25=$J$24),($F$25&lt;&gt;""))</formula>
    </cfRule>
    <cfRule type="expression" priority="71" stopIfTrue="1">
      <formula>$F$23=$J$24</formula>
    </cfRule>
    <cfRule type="expression" dxfId="16" priority="72" stopIfTrue="1">
      <formula>AND(($G$24&lt;&gt;""),($F$25&lt;&gt;""))</formula>
    </cfRule>
  </conditionalFormatting>
  <conditionalFormatting sqref="J6:K6">
    <cfRule type="expression" dxfId="15" priority="73" stopIfTrue="1">
      <formula>AND(($J$6=$N$9),($J$6&lt;&gt;""))</formula>
    </cfRule>
    <cfRule type="expression" priority="74" stopIfTrue="1">
      <formula>$J$12=$N$9</formula>
    </cfRule>
    <cfRule type="expression" dxfId="14" priority="75" stopIfTrue="1">
      <formula>AND(($K$9&lt;&gt;""),($J$6&lt;&gt;""))</formula>
    </cfRule>
  </conditionalFormatting>
  <conditionalFormatting sqref="J12:K12">
    <cfRule type="expression" dxfId="13" priority="76" stopIfTrue="1">
      <formula>AND(($J$12=$N$9),($J$12&lt;&gt;""))</formula>
    </cfRule>
    <cfRule type="expression" priority="77" stopIfTrue="1">
      <formula>$J$6=$N$9</formula>
    </cfRule>
    <cfRule type="expression" dxfId="12" priority="78" stopIfTrue="1">
      <formula>AND(($K$9&lt;&gt;""),($J$12&lt;&gt;""))</formula>
    </cfRule>
  </conditionalFormatting>
  <conditionalFormatting sqref="J18:K18">
    <cfRule type="expression" dxfId="11" priority="79" stopIfTrue="1">
      <formula>AND(($J$18=$N$21),($J$18&lt;&gt;""))</formula>
    </cfRule>
    <cfRule type="expression" priority="80" stopIfTrue="1">
      <formula>$J$24=$N$21</formula>
    </cfRule>
    <cfRule type="expression" dxfId="10" priority="81" stopIfTrue="1">
      <formula>AND(($K$21&lt;&gt;""),($J$18&lt;&gt;""))</formula>
    </cfRule>
  </conditionalFormatting>
  <conditionalFormatting sqref="J24:K24">
    <cfRule type="expression" dxfId="9" priority="82" stopIfTrue="1">
      <formula>AND(($J$24=$N$21),($J$24&lt;&gt;""))</formula>
    </cfRule>
    <cfRule type="expression" priority="83" stopIfTrue="1">
      <formula>$J$18=$N$21</formula>
    </cfRule>
    <cfRule type="expression" dxfId="8" priority="84" stopIfTrue="1">
      <formula>AND(($K$21&lt;&gt;""),($J$24&lt;&gt;""))</formula>
    </cfRule>
  </conditionalFormatting>
  <conditionalFormatting sqref="N9:O9">
    <cfRule type="expression" dxfId="7" priority="85" stopIfTrue="1">
      <formula>AND(($N$9=$R$15),($N$9&lt;&gt;""))</formula>
    </cfRule>
    <cfRule type="expression" priority="86" stopIfTrue="1">
      <formula>$N$21=$R$15</formula>
    </cfRule>
    <cfRule type="expression" dxfId="6" priority="87" stopIfTrue="1">
      <formula>AND(($O$15&lt;&gt;""),($N$9&lt;&gt;""))</formula>
    </cfRule>
  </conditionalFormatting>
  <conditionalFormatting sqref="N21:O21">
    <cfRule type="expression" dxfId="5" priority="88" stopIfTrue="1">
      <formula>AND(($N$21=$R$15),($N$21&lt;&gt;""))</formula>
    </cfRule>
    <cfRule type="expression" priority="89" stopIfTrue="1">
      <formula>$N$9=$R$15</formula>
    </cfRule>
    <cfRule type="expression" dxfId="4" priority="90" stopIfTrue="1">
      <formula>AND(($O$15&lt;&gt;""),($N$21&lt;&gt;""))</formula>
    </cfRule>
  </conditionalFormatting>
  <conditionalFormatting sqref="D4:D5 D7:D8 D10:D11 D13:D14 D16:D17 D19:D20 D22:D23 D25:D26 H25 H23 H19 H17 H13 H11 L12 L18 L24 P21 P9 H5 H7 L6">
    <cfRule type="cellIs" dxfId="3" priority="91" stopIfTrue="1" operator="equal">
      <formula>"A"</formula>
    </cfRule>
  </conditionalFormatting>
  <dataValidations count="5">
    <dataValidation type="list" allowBlank="1" showInputMessage="1" showErrorMessage="1" sqref="P9 P21">
      <formula1>NB_Parties_Final</formula1>
    </dataValidation>
    <dataValidation type="list" allowBlank="1" showInputMessage="1" showErrorMessage="1" sqref="D4:D5 D7:D8 D10:D11 D13:D14 D16:D17 D19:D20 D22:D23 D25:D26">
      <formula1>NB_Parties_8eme</formula1>
    </dataValidation>
    <dataValidation type="list" allowBlank="1" showInputMessage="1" showErrorMessage="1" sqref="H5 H7 H11 H13 H17 H19 H23 H25">
      <formula1>NB_Parties_Quart</formula1>
    </dataValidation>
    <dataValidation type="list" allowBlank="1" showInputMessage="1" showErrorMessage="1" sqref="L6 L12 L18 L24">
      <formula1>NB_Parties_Demi</formula1>
    </dataValidation>
    <dataValidation type="list" allowBlank="1" showInputMessage="1" showErrorMessage="1" sqref="C3 C6 C9 C12 C15 C18 C21 C24 G24 G18 G12 G6 K9 K21 O15">
      <formula1>Billard_name</formula1>
    </dataValidation>
  </dataValidations>
  <printOptions horizontalCentered="1" verticalCentered="1"/>
  <pageMargins left="0.6692913385826772" right="0.6692913385826772" top="1.3385826771653544" bottom="1.0629921259842521" header="0.31496062992125984" footer="0.31496062992125984"/>
  <pageSetup paperSize="9" scale="63" orientation="landscape" horizontalDpi="4294967294" verticalDpi="0" r:id="rId1"/>
  <headerFooter alignWithMargins="0">
    <oddHeader xml:space="preserve">&amp;C&amp;"Comic Sans MS,Normal"&amp;30Tournoi Régional Individuel 8 Pool FFB n°     - Division R  
</oddHeader>
    <oddFooter xml:space="preserve">&amp;L&amp;"Comic Sans MS,Gras"&amp;20Saison 2005-2006
&amp;C&amp;"Book Antiqua,Italique"&amp;20Tableau Final
(Tableau de 24 joueurs)&amp;R&amp;"Comic Sans MS,Gras"&amp;20LIGUE FFB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C1:P25"/>
  <sheetViews>
    <sheetView showGridLines="0" workbookViewId="0">
      <selection activeCell="E2" sqref="E2"/>
    </sheetView>
  </sheetViews>
  <sheetFormatPr baseColWidth="10" defaultRowHeight="15"/>
  <cols>
    <col min="1" max="1" width="21.7109375" style="1" customWidth="1"/>
    <col min="2" max="2" width="2.140625" style="1" customWidth="1"/>
    <col min="3" max="3" width="16.7109375" style="2" hidden="1" customWidth="1"/>
    <col min="4" max="4" width="24" style="1" bestFit="1" customWidth="1"/>
    <col min="5" max="5" width="10.85546875" style="2" bestFit="1" customWidth="1"/>
    <col min="6" max="6" width="8.42578125" style="2" bestFit="1" customWidth="1"/>
    <col min="7" max="7" width="3.7109375" style="2" bestFit="1" customWidth="1"/>
    <col min="8" max="9" width="3.7109375" style="2" customWidth="1"/>
    <col min="10" max="10" width="15.7109375" style="2" customWidth="1"/>
    <col min="11" max="11" width="10.42578125" style="2" customWidth="1"/>
    <col min="12" max="12" width="10.42578125" style="2" bestFit="1" customWidth="1"/>
    <col min="13" max="13" width="2.140625" style="1" bestFit="1" customWidth="1"/>
    <col min="14" max="14" width="21.7109375" style="1" customWidth="1"/>
    <col min="15" max="15" width="2.140625" style="1" customWidth="1"/>
    <col min="16" max="16" width="26.28515625" style="1" customWidth="1"/>
    <col min="17" max="16384" width="11.42578125" style="1"/>
  </cols>
  <sheetData>
    <row r="1" spans="3:16" s="29" customFormat="1" ht="16.5">
      <c r="C1" s="28" t="s">
        <v>28</v>
      </c>
      <c r="D1" s="180" t="s">
        <v>15</v>
      </c>
      <c r="E1" s="28" t="s">
        <v>18</v>
      </c>
      <c r="F1" s="28" t="s">
        <v>19</v>
      </c>
      <c r="G1" s="28" t="s">
        <v>20</v>
      </c>
      <c r="H1" s="28"/>
      <c r="I1" s="28"/>
      <c r="J1" s="28" t="s">
        <v>64</v>
      </c>
      <c r="K1" s="28" t="s">
        <v>65</v>
      </c>
      <c r="L1" s="28" t="s">
        <v>44</v>
      </c>
      <c r="P1" s="42"/>
    </row>
    <row r="2" spans="3:16">
      <c r="C2" s="3">
        <v>1</v>
      </c>
      <c r="D2" s="55" t="str">
        <f>Final!R15</f>
        <v/>
      </c>
      <c r="E2" s="56"/>
      <c r="F2" s="57">
        <f>IF(ISNA(IF(LEFT(Division,2)="R1",VLOOKUP(E2,Points!$A$2:$D$36,2,FALSE),IF(LEFT(Division,2)="R2",VLOOKUP(E2,Points!$A$2:$D$36,3,FALSE),IF(LEFT(Division,2)="R3",VLOOKUP(E2,Points!$A$2:$D$36,4,FALSE),"DIV ???")))),0,IF(LEFT(Division,2)="R1",VLOOKUP(E2,Points!$A$2:$D$36,2,FALSE),IF(LEFT(Division,2)="R2",VLOOKUP(E2,Points!$A$2:$D$36,3,FALSE),IF(LEFT(Division,2)="R3",VLOOKUP(E2,Points!$A$2:$D$36,4,FALSE),"DIV ???"))))</f>
        <v>0</v>
      </c>
      <c r="G2" s="58" t="str">
        <f>IF(ISERROR(VLOOKUP(D2,Final!$AF$4:$AI$35,4,FALSE)),"",VLOOKUP(D2,Final!$AF$4:$AI$35,4,FALSE))</f>
        <v/>
      </c>
      <c r="H2" s="58"/>
      <c r="I2" s="58"/>
      <c r="J2" s="58" t="str">
        <f>IF(ISNA(VLOOKUP(D2,Inscrits!B:E,3,FALSE)),"",VLOOKUP(D2,Inscrits!B:E,3,FALSE))</f>
        <v/>
      </c>
      <c r="K2" s="58" t="str">
        <f>IF(ISNA(VLOOKUP(D2,Inscrits!B:E,4,FALSE)),"",VLOOKUP(D2,Inscrits!B:E,4,FALSE))</f>
        <v/>
      </c>
      <c r="L2" s="58" t="str">
        <f>IF(NB_JOUEURS_UP&gt;0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2" s="43"/>
    </row>
    <row r="3" spans="3:16">
      <c r="C3" s="3">
        <v>2</v>
      </c>
      <c r="D3" s="55" t="str">
        <f>IF(Final!P21="A",Final!N21,IF(Final!P9="A",Final!N9,IF(Final!P9&lt;Final!P21,Final!N9,Final!N21)))</f>
        <v/>
      </c>
      <c r="E3" s="56"/>
      <c r="F3" s="57">
        <f>IF(ISNA(IF(LEFT(Division,2)="R1",VLOOKUP(E3,Points!$A$2:$D$36,2,FALSE),IF(LEFT(Division,2)="R2",VLOOKUP(E3,Points!$A$2:$D$36,3,FALSE),IF(LEFT(Division,2)="R3",VLOOKUP(E3,Points!$A$2:$D$36,4,FALSE),"DIV ???")))),0,IF(LEFT(Division,2)="R1",VLOOKUP(E3,Points!$A$2:$D$36,2,FALSE),IF(LEFT(Division,2)="R2",VLOOKUP(E3,Points!$A$2:$D$36,3,FALSE),IF(LEFT(Division,2)="R3",VLOOKUP(E3,Points!$A$2:$D$36,4,FALSE),"DIV ???"))))</f>
        <v>0</v>
      </c>
      <c r="G3" s="58" t="str">
        <f>IF(ISERROR(VLOOKUP(D3,Final!$AF$4:$AI$35,4,FALSE)),"",VLOOKUP(D3,Final!$AF$4:$AI$35,4,FALSE))</f>
        <v/>
      </c>
      <c r="H3" s="58"/>
      <c r="I3" s="58"/>
      <c r="J3" s="58" t="str">
        <f>IF(ISNA(VLOOKUP(D3,Inscrits!B:E,3,FALSE)),"",VLOOKUP(D3,Inscrits!B:E,3,FALSE))</f>
        <v/>
      </c>
      <c r="K3" s="58" t="str">
        <f>IF(ISNA(VLOOKUP(D3,Inscrits!B:E,4,FALSE)),"",VLOOKUP(D3,Inscrits!B:E,4,FALSE))</f>
        <v/>
      </c>
      <c r="L3" s="58" t="str">
        <f>IF(NB_JOUEURS_UP&gt;1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3" s="43"/>
    </row>
    <row r="4" spans="3:16">
      <c r="C4" s="3">
        <v>3</v>
      </c>
      <c r="D4" s="55" t="str">
        <f>IF(Final!L12="A",Final!J12,IF(Final!L6="A",Final!J6,IF(Final!L6&lt;Final!L12,Final!J6,Final!J12)))</f>
        <v/>
      </c>
      <c r="E4" s="56"/>
      <c r="F4" s="57">
        <f>IF(ISNA(IF(LEFT(Division,2)="R1",VLOOKUP(E4,Points!$A$2:$D$36,2,FALSE),IF(LEFT(Division,2)="R2",VLOOKUP(E4,Points!$A$2:$D$36,3,FALSE),IF(LEFT(Division,2)="R3",VLOOKUP(E4,Points!$A$2:$D$36,4,FALSE),"DIV ???")))),0,IF(LEFT(Division,2)="R1",VLOOKUP(E4,Points!$A$2:$D$36,2,FALSE),IF(LEFT(Division,2)="R2",VLOOKUP(E4,Points!$A$2:$D$36,3,FALSE),IF(LEFT(Division,2)="R3",VLOOKUP(E4,Points!$A$2:$D$36,4,FALSE),"DIV ???"))))</f>
        <v>0</v>
      </c>
      <c r="G4" s="58" t="str">
        <f>IF(ISERROR(VLOOKUP(D4,Final!$AF$4:$AI$35,4,FALSE)),"",VLOOKUP(D4,Final!$AF$4:$AI$35,4,FALSE))</f>
        <v/>
      </c>
      <c r="H4" s="58"/>
      <c r="I4" s="58"/>
      <c r="J4" s="58" t="str">
        <f>IF(ISNA(VLOOKUP(D4,Inscrits!B:E,3,FALSE)),"",VLOOKUP(D4,Inscrits!B:E,3,FALSE))</f>
        <v/>
      </c>
      <c r="K4" s="58" t="str">
        <f>IF(ISNA(VLOOKUP(D4,Inscrits!B:E,4,FALSE)),"",VLOOKUP(D4,Inscrits!B:E,4,FALSE))</f>
        <v/>
      </c>
      <c r="L4" s="58" t="str">
        <f>IF(NB_JOUEURS_UP&gt;2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  <c r="P4" s="43"/>
    </row>
    <row r="5" spans="3:16">
      <c r="C5" s="3">
        <v>4</v>
      </c>
      <c r="D5" s="55" t="str">
        <f>IF(Final!L24="A",Final!J24,IF(Final!L18="A",Final!J18,IF(Final!L18&lt;Final!L24,Final!J18,Final!J24)))</f>
        <v/>
      </c>
      <c r="E5" s="56"/>
      <c r="F5" s="57">
        <f>IF(ISNA(IF(LEFT(Division,2)="R1",VLOOKUP(E5,Points!$A$2:$D$36,2,FALSE),IF(LEFT(Division,2)="R2",VLOOKUP(E5,Points!$A$2:$D$36,3,FALSE),IF(LEFT(Division,2)="R3",VLOOKUP(E5,Points!$A$2:$D$36,4,FALSE),"DIV ???")))),0,IF(LEFT(Division,2)="R1",VLOOKUP(E5,Points!$A$2:$D$36,2,FALSE),IF(LEFT(Division,2)="R2",VLOOKUP(E5,Points!$A$2:$D$36,3,FALSE),IF(LEFT(Division,2)="R3",VLOOKUP(E5,Points!$A$2:$D$36,4,FALSE),"DIV ???"))))</f>
        <v>0</v>
      </c>
      <c r="G5" s="58" t="str">
        <f>IF(ISERROR(VLOOKUP(D5,Final!$AF$4:$AI$35,4,FALSE)),"",VLOOKUP(D5,Final!$AF$4:$AI$35,4,FALSE))</f>
        <v/>
      </c>
      <c r="H5" s="58"/>
      <c r="I5" s="58"/>
      <c r="J5" s="58" t="str">
        <f>IF(ISNA(VLOOKUP(D5,Inscrits!B:E,3,FALSE)),"",VLOOKUP(D5,Inscrits!B:E,3,FALSE))</f>
        <v/>
      </c>
      <c r="K5" s="58" t="str">
        <f>IF(ISNA(VLOOKUP(D5,Inscrits!B:E,4,FALSE)),"",VLOOKUP(D5,Inscrits!B:E,4,FALSE))</f>
        <v/>
      </c>
      <c r="L5" s="58" t="str">
        <f>IF(NB_JOUEURS_UP&gt;3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6" spans="3:16">
      <c r="C6" s="3">
        <v>8</v>
      </c>
      <c r="D6" s="55" t="str">
        <f>IF(Final!H25="A",Final!F25,IF(Final!H23="A",Final!F23,IF(Final!H23&lt;Final!H25,Final!F23,Final!F25)))</f>
        <v/>
      </c>
      <c r="E6" s="56"/>
      <c r="F6" s="57">
        <f>IF(ISNA(IF(LEFT(Division,2)="R1",VLOOKUP(E6,Points!$A$2:$D$36,2,FALSE),IF(LEFT(Division,2)="R2",VLOOKUP(E6,Points!$A$2:$D$36,3,FALSE),IF(LEFT(Division,2)="R3",VLOOKUP(E6,Points!$A$2:$D$36,4,FALSE),"DIV ???")))),0,IF(LEFT(Division,2)="R1",VLOOKUP(E6,Points!$A$2:$D$36,2,FALSE),IF(LEFT(Division,2)="R2",VLOOKUP(E6,Points!$A$2:$D$36,3,FALSE),IF(LEFT(Division,2)="R3",VLOOKUP(E6,Points!$A$2:$D$36,4,FALSE),"DIV ???"))))</f>
        <v>0</v>
      </c>
      <c r="G6" s="58" t="str">
        <f>IF(ISERROR(VLOOKUP(D6,Final!$AF$4:$AI$35,4,FALSE)),"",VLOOKUP(D6,Final!$AF$4:$AI$35,4,FALSE))</f>
        <v/>
      </c>
      <c r="H6" s="58"/>
      <c r="I6" s="58"/>
      <c r="J6" s="58" t="str">
        <f>IF(ISNA(VLOOKUP(D6,Inscrits!B:E,3,FALSE)),"",VLOOKUP(D6,Inscrits!B:E,3,FALSE))</f>
        <v/>
      </c>
      <c r="K6" s="58" t="str">
        <f>IF(ISNA(VLOOKUP(D6,Inscrits!B:E,4,FALSE)),"",VLOOKUP(D6,Inscrits!B:E,4,FALSE))</f>
        <v/>
      </c>
      <c r="L6" s="58" t="str">
        <f>IF(NB_JOUEURS_UP&gt;4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7" spans="3:16">
      <c r="C7" s="3">
        <v>5</v>
      </c>
      <c r="D7" s="55" t="str">
        <f>IF(Final!H7="A",Final!F7,IF(Final!H5="A",Final!F5,IF(Final!H5&lt;Final!H7,Final!F5,Final!F7)))</f>
        <v/>
      </c>
      <c r="E7" s="56"/>
      <c r="F7" s="57">
        <f>IF(ISNA(IF(LEFT(Division,2)="R1",VLOOKUP(E7,Points!$A$2:$D$36,2,FALSE),IF(LEFT(Division,2)="R2",VLOOKUP(E7,Points!$A$2:$D$36,3,FALSE),IF(LEFT(Division,2)="R3",VLOOKUP(E7,Points!$A$2:$D$36,4,FALSE),"DIV ???")))),0,IF(LEFT(Division,2)="R1",VLOOKUP(E7,Points!$A$2:$D$36,2,FALSE),IF(LEFT(Division,2)="R2",VLOOKUP(E7,Points!$A$2:$D$36,3,FALSE),IF(LEFT(Division,2)="R3",VLOOKUP(E7,Points!$A$2:$D$36,4,FALSE),"DIV ???"))))</f>
        <v>0</v>
      </c>
      <c r="G7" s="58" t="str">
        <f>IF(ISERROR(VLOOKUP(D7,Final!$AF$4:$AI$35,4,FALSE)),"",VLOOKUP(D7,Final!$AF$4:$AI$35,4,FALSE))</f>
        <v/>
      </c>
      <c r="H7" s="58"/>
      <c r="I7" s="58"/>
      <c r="J7" s="58" t="str">
        <f>IF(ISNA(VLOOKUP(D7,Inscrits!B:E,3,FALSE)),"",VLOOKUP(D7,Inscrits!B:E,3,FALSE))</f>
        <v/>
      </c>
      <c r="K7" s="58" t="str">
        <f>IF(ISNA(VLOOKUP(D7,Inscrits!B:E,4,FALSE)),"",VLOOKUP(D7,Inscrits!B:E,4,FALSE))</f>
        <v/>
      </c>
      <c r="L7" s="58" t="str">
        <f>IF(NB_JOUEURS_UP&gt;5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8" spans="3:16">
      <c r="C8" s="3">
        <v>6</v>
      </c>
      <c r="D8" s="55" t="str">
        <f>IF(Final!H13="A",Final!F13,IF(Final!H11="A",Final!F11,IF(Final!H11&lt;Final!H13,Final!F11,Final!F13)))</f>
        <v/>
      </c>
      <c r="E8" s="56"/>
      <c r="F8" s="57">
        <f>IF(ISNA(IF(LEFT(Division,2)="R1",VLOOKUP(E8,Points!$A$2:$D$36,2,FALSE),IF(LEFT(Division,2)="R2",VLOOKUP(E8,Points!$A$2:$D$36,3,FALSE),IF(LEFT(Division,2)="R3",VLOOKUP(E8,Points!$A$2:$D$36,4,FALSE),"DIV ???")))),0,IF(LEFT(Division,2)="R1",VLOOKUP(E8,Points!$A$2:$D$36,2,FALSE),IF(LEFT(Division,2)="R2",VLOOKUP(E8,Points!$A$2:$D$36,3,FALSE),IF(LEFT(Division,2)="R3",VLOOKUP(E8,Points!$A$2:$D$36,4,FALSE),"DIV ???"))))</f>
        <v>0</v>
      </c>
      <c r="G8" s="58" t="str">
        <f>IF(ISERROR(VLOOKUP(D8,Final!$AF$4:$AI$35,4,FALSE)),"",VLOOKUP(D8,Final!$AF$4:$AI$35,4,FALSE))</f>
        <v/>
      </c>
      <c r="H8" s="58"/>
      <c r="I8" s="58"/>
      <c r="J8" s="58" t="str">
        <f>IF(ISNA(VLOOKUP(D8,Inscrits!B:E,3,FALSE)),"",VLOOKUP(D8,Inscrits!B:E,3,FALSE))</f>
        <v/>
      </c>
      <c r="K8" s="58" t="str">
        <f>IF(ISNA(VLOOKUP(D8,Inscrits!B:E,4,FALSE)),"",VLOOKUP(D8,Inscrits!B:E,4,FALSE))</f>
        <v/>
      </c>
      <c r="L8" s="58" t="str">
        <f>IF(NB_JOUEURS_UP&gt;6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9" spans="3:16">
      <c r="C9" s="3">
        <v>7</v>
      </c>
      <c r="D9" s="55" t="str">
        <f>IF(Final!H19="A",Final!F19,IF(Final!H17="A",Final!F17,IF(Final!H17&lt;Final!H19,Final!F17,Final!F19)))</f>
        <v/>
      </c>
      <c r="E9" s="56"/>
      <c r="F9" s="57">
        <f>IF(ISNA(IF(LEFT(Division,2)="R1",VLOOKUP(E9,Points!$A$2:$D$36,2,FALSE),IF(LEFT(Division,2)="R2",VLOOKUP(E9,Points!$A$2:$D$36,3,FALSE),IF(LEFT(Division,2)="R3",VLOOKUP(E9,Points!$A$2:$D$36,4,FALSE),"DIV ???")))),0,IF(LEFT(Division,2)="R1",VLOOKUP(E9,Points!$A$2:$D$36,2,FALSE),IF(LEFT(Division,2)="R2",VLOOKUP(E9,Points!$A$2:$D$36,3,FALSE),IF(LEFT(Division,2)="R3",VLOOKUP(E9,Points!$A$2:$D$36,4,FALSE),"DIV ???"))))</f>
        <v>0</v>
      </c>
      <c r="G9" s="58" t="str">
        <f>IF(ISERROR(VLOOKUP(D9,Final!$AF$4:$AI$35,4,FALSE)),"",VLOOKUP(D9,Final!$AF$4:$AI$35,4,FALSE))</f>
        <v/>
      </c>
      <c r="H9" s="58"/>
      <c r="I9" s="58"/>
      <c r="J9" s="58" t="str">
        <f>IF(ISNA(VLOOKUP(D9,Inscrits!B:E,3,FALSE)),"",VLOOKUP(D9,Inscrits!B:E,3,FALSE))</f>
        <v/>
      </c>
      <c r="K9" s="58" t="str">
        <f>IF(ISNA(VLOOKUP(D9,Inscrits!B:E,4,FALSE)),"",VLOOKUP(D9,Inscrits!B:E,4,FALSE))</f>
        <v/>
      </c>
      <c r="L9" s="58" t="str">
        <f>IF(NB_JOUEURS_UP&gt;7,IF(LEN(Division)=2,"R"&amp;RIGHT(Division,1)-1&amp;"",IF(LEN(Division)=3,IF(RIGHT(LEFT(Division,2),1)="2","R1",IF(Nb_R2=1,"R2","R"&amp;RIGHT(LEFT(Division,2),1)-1&amp;""&amp;RIGHT(Division,1)&amp;"")),IF(LEN(Division)=4,IF(RIGHT(LEFT(Division,2),1)="2","R1","R"&amp;RIGHT(LEFT(Division,2),1)-1&amp;""&amp;RIGHT(LEFT(Division,3),1)&amp;""),"?"))),Division)</f>
        <v>R1</v>
      </c>
    </row>
    <row r="10" spans="3:16">
      <c r="C10" s="3">
        <v>11</v>
      </c>
      <c r="D10" s="55" t="str">
        <f>IF(Final!D11="A",Final!B11,IF(Final!D10="A",Final!B10,IF(Final!D10&lt;Final!D11,Final!B10,Final!B11)))</f>
        <v/>
      </c>
      <c r="E10" s="56"/>
      <c r="F10" s="57">
        <f>IF(ISNA(IF(LEFT(Division,2)="R1",VLOOKUP(E10,Points!$A$2:$D$36,2,FALSE),IF(LEFT(Division,2)="R2",VLOOKUP(E10,Points!$A$2:$D$36,3,FALSE),IF(LEFT(Division,2)="R3",VLOOKUP(E10,Points!$A$2:$D$36,4,FALSE),"DIV ???")))),0,IF(LEFT(Division,2)="R1",VLOOKUP(E10,Points!$A$2:$D$36,2,FALSE),IF(LEFT(Division,2)="R2",VLOOKUP(E10,Points!$A$2:$D$36,3,FALSE),IF(LEFT(Division,2)="R3",VLOOKUP(E10,Points!$A$2:$D$36,4,FALSE),"DIV ???"))))</f>
        <v>0</v>
      </c>
      <c r="G10" s="58" t="str">
        <f>IF(ISERROR(VLOOKUP(D10,Final!$AF$4:$AI$35,4,FALSE)),"",VLOOKUP(D10,Final!$AF$4:$AI$35,4,FALSE))</f>
        <v/>
      </c>
      <c r="H10" s="58"/>
      <c r="I10" s="58"/>
      <c r="J10" s="58" t="str">
        <f>IF(ISNA(VLOOKUP(D10,Inscrits!B:E,3,FALSE)),"",VLOOKUP(D10,Inscrits!B:E,3,FALSE))</f>
        <v/>
      </c>
      <c r="K10" s="58" t="str">
        <f>IF(ISNA(VLOOKUP(D10,Inscrits!B:E,4,FALSE)),"",VLOOKUP(D10,Inscrits!B:E,4,FALSE))</f>
        <v/>
      </c>
      <c r="L10" s="58" t="str">
        <f>Division</f>
        <v>R1</v>
      </c>
    </row>
    <row r="11" spans="3:16">
      <c r="C11" s="3">
        <v>9</v>
      </c>
      <c r="D11" s="55" t="str">
        <f>IF(Final!D5="A",Final!B5,IF(Final!D4="A",Final!B4,IF(Final!D4&lt;Final!D5,Final!B4,Final!B5)))</f>
        <v/>
      </c>
      <c r="E11" s="56"/>
      <c r="F11" s="57">
        <f>IF(ISNA(IF(LEFT(Division,2)="R1",VLOOKUP(E11,Points!$A$2:$D$36,2,FALSE),IF(LEFT(Division,2)="R2",VLOOKUP(E11,Points!$A$2:$D$36,3,FALSE),IF(LEFT(Division,2)="R3",VLOOKUP(E11,Points!$A$2:$D$36,4,FALSE),"DIV ???")))),0,IF(LEFT(Division,2)="R1",VLOOKUP(E11,Points!$A$2:$D$36,2,FALSE),IF(LEFT(Division,2)="R2",VLOOKUP(E11,Points!$A$2:$D$36,3,FALSE),IF(LEFT(Division,2)="R3",VLOOKUP(E11,Points!$A$2:$D$36,4,FALSE),"DIV ???"))))</f>
        <v>0</v>
      </c>
      <c r="G11" s="58" t="str">
        <f>IF(ISERROR(VLOOKUP(D11,Final!$AF$4:$AI$35,4,FALSE)),"",VLOOKUP(D11,Final!$AF$4:$AI$35,4,FALSE))</f>
        <v/>
      </c>
      <c r="H11" s="58"/>
      <c r="I11" s="58"/>
      <c r="J11" s="58" t="str">
        <f>IF(ISNA(VLOOKUP(D11,Inscrits!B:E,3,FALSE)),"",VLOOKUP(D11,Inscrits!B:E,3,FALSE))</f>
        <v/>
      </c>
      <c r="K11" s="58" t="str">
        <f>IF(ISNA(VLOOKUP(D11,Inscrits!B:E,4,FALSE)),"",VLOOKUP(D11,Inscrits!B:E,4,FALSE))</f>
        <v/>
      </c>
      <c r="L11" s="58" t="str">
        <f t="shared" ref="L11:L17" si="0">Division</f>
        <v>R1</v>
      </c>
    </row>
    <row r="12" spans="3:16">
      <c r="C12" s="3">
        <v>16</v>
      </c>
      <c r="D12" s="55" t="str">
        <f>IF(Final!D26="A",Final!B26,IF(Final!D25="A",Final!B25,IF(Final!D25&lt;Final!D26,Final!B25,Final!B26)))</f>
        <v/>
      </c>
      <c r="E12" s="56"/>
      <c r="F12" s="57">
        <f>IF(ISNA(IF(LEFT(Division,2)="R1",VLOOKUP(E12,Points!$A$2:$D$36,2,FALSE),IF(LEFT(Division,2)="R2",VLOOKUP(E12,Points!$A$2:$D$36,3,FALSE),IF(LEFT(Division,2)="R3",VLOOKUP(E12,Points!$A$2:$D$36,4,FALSE),"DIV ???")))),0,IF(LEFT(Division,2)="R1",VLOOKUP(E12,Points!$A$2:$D$36,2,FALSE),IF(LEFT(Division,2)="R2",VLOOKUP(E12,Points!$A$2:$D$36,3,FALSE),IF(LEFT(Division,2)="R3",VLOOKUP(E12,Points!$A$2:$D$36,4,FALSE),"DIV ???"))))</f>
        <v>0</v>
      </c>
      <c r="G12" s="58" t="str">
        <f>IF(ISERROR(VLOOKUP(D12,Final!$AF$4:$AI$35,4,FALSE)),"",VLOOKUP(D12,Final!$AF$4:$AI$35,4,FALSE))</f>
        <v/>
      </c>
      <c r="H12" s="58"/>
      <c r="I12" s="58"/>
      <c r="J12" s="58" t="str">
        <f>IF(ISNA(VLOOKUP(D12,Inscrits!B:E,3,FALSE)),"",VLOOKUP(D12,Inscrits!B:E,3,FALSE))</f>
        <v/>
      </c>
      <c r="K12" s="58" t="str">
        <f>IF(ISNA(VLOOKUP(D12,Inscrits!B:E,4,FALSE)),"",VLOOKUP(D12,Inscrits!B:E,4,FALSE))</f>
        <v/>
      </c>
      <c r="L12" s="58" t="str">
        <f t="shared" si="0"/>
        <v>R1</v>
      </c>
    </row>
    <row r="13" spans="3:16">
      <c r="C13" s="3">
        <v>14</v>
      </c>
      <c r="D13" s="55" t="str">
        <f>IF(Final!D20="A",Final!B20,IF(Final!D19="A",Final!B19,IF(Final!D19&lt;Final!D20,Final!B19,Final!B20)))</f>
        <v/>
      </c>
      <c r="E13" s="56"/>
      <c r="F13" s="57">
        <f>IF(ISNA(IF(LEFT(Division,2)="R1",VLOOKUP(E13,Points!$A$2:$D$36,2,FALSE),IF(LEFT(Division,2)="R2",VLOOKUP(E13,Points!$A$2:$D$36,3,FALSE),IF(LEFT(Division,2)="R3",VLOOKUP(E13,Points!$A$2:$D$36,4,FALSE),"DIV ???")))),0,IF(LEFT(Division,2)="R1",VLOOKUP(E13,Points!$A$2:$D$36,2,FALSE),IF(LEFT(Division,2)="R2",VLOOKUP(E13,Points!$A$2:$D$36,3,FALSE),IF(LEFT(Division,2)="R3",VLOOKUP(E13,Points!$A$2:$D$36,4,FALSE),"DIV ???"))))</f>
        <v>0</v>
      </c>
      <c r="G13" s="58" t="str">
        <f>IF(ISERROR(VLOOKUP(D13,Final!$AF$4:$AI$35,4,FALSE)),"",VLOOKUP(D13,Final!$AF$4:$AI$35,4,FALSE))</f>
        <v/>
      </c>
      <c r="H13" s="58"/>
      <c r="I13" s="58"/>
      <c r="J13" s="58" t="str">
        <f>IF(ISNA(VLOOKUP(D13,Inscrits!B:E,3,FALSE)),"",VLOOKUP(D13,Inscrits!B:E,3,FALSE))</f>
        <v/>
      </c>
      <c r="K13" s="58" t="str">
        <f>IF(ISNA(VLOOKUP(D13,Inscrits!B:E,4,FALSE)),"",VLOOKUP(D13,Inscrits!B:E,4,FALSE))</f>
        <v/>
      </c>
      <c r="L13" s="58" t="str">
        <f t="shared" si="0"/>
        <v>R1</v>
      </c>
    </row>
    <row r="14" spans="3:16">
      <c r="C14" s="3">
        <v>12</v>
      </c>
      <c r="D14" s="55" t="str">
        <f>IF(Final!D14="A",Final!B14,IF(Final!D13="A",Final!B13,IF(Final!D13&lt;Final!D14,Final!B13,Final!B14)))</f>
        <v/>
      </c>
      <c r="E14" s="56"/>
      <c r="F14" s="57">
        <f>IF(ISNA(IF(LEFT(Division,2)="R1",VLOOKUP(E14,Points!$A$2:$D$36,2,FALSE),IF(LEFT(Division,2)="R2",VLOOKUP(E14,Points!$A$2:$D$36,3,FALSE),IF(LEFT(Division,2)="R3",VLOOKUP(E14,Points!$A$2:$D$36,4,FALSE),"DIV ???")))),0,IF(LEFT(Division,2)="R1",VLOOKUP(E14,Points!$A$2:$D$36,2,FALSE),IF(LEFT(Division,2)="R2",VLOOKUP(E14,Points!$A$2:$D$36,3,FALSE),IF(LEFT(Division,2)="R3",VLOOKUP(E14,Points!$A$2:$D$36,4,FALSE),"DIV ???"))))</f>
        <v>0</v>
      </c>
      <c r="G14" s="58" t="str">
        <f>IF(ISERROR(VLOOKUP(D14,Final!$AF$4:$AI$35,4,FALSE)),"",VLOOKUP(D14,Final!$AF$4:$AI$35,4,FALSE))</f>
        <v/>
      </c>
      <c r="H14" s="58"/>
      <c r="I14" s="58"/>
      <c r="J14" s="58" t="str">
        <f>IF(ISNA(VLOOKUP(D14,Inscrits!B:E,3,FALSE)),"",VLOOKUP(D14,Inscrits!B:E,3,FALSE))</f>
        <v/>
      </c>
      <c r="K14" s="58" t="str">
        <f>IF(ISNA(VLOOKUP(D14,Inscrits!B:E,4,FALSE)),"",VLOOKUP(D14,Inscrits!B:E,4,FALSE))</f>
        <v/>
      </c>
      <c r="L14" s="58" t="str">
        <f t="shared" si="0"/>
        <v>R1</v>
      </c>
    </row>
    <row r="15" spans="3:16">
      <c r="C15" s="3">
        <v>13</v>
      </c>
      <c r="D15" s="55" t="str">
        <f>IF(Final!D17="A",Final!B17,IF(Final!D16="A",Final!B16,IF(Final!D16&lt;Final!D17,Final!B16,Final!B17)))</f>
        <v/>
      </c>
      <c r="E15" s="56"/>
      <c r="F15" s="57">
        <f>IF(ISNA(IF(LEFT(Division,2)="R1",VLOOKUP(E15,Points!$A$2:$D$36,2,FALSE),IF(LEFT(Division,2)="R2",VLOOKUP(E15,Points!$A$2:$D$36,3,FALSE),IF(LEFT(Division,2)="R3",VLOOKUP(E15,Points!$A$2:$D$36,4,FALSE),"DIV ???")))),0,IF(LEFT(Division,2)="R1",VLOOKUP(E15,Points!$A$2:$D$36,2,FALSE),IF(LEFT(Division,2)="R2",VLOOKUP(E15,Points!$A$2:$D$36,3,FALSE),IF(LEFT(Division,2)="R3",VLOOKUP(E15,Points!$A$2:$D$36,4,FALSE),"DIV ???"))))</f>
        <v>0</v>
      </c>
      <c r="G15" s="58" t="str">
        <f>IF(ISERROR(VLOOKUP(D15,Final!$AF$4:$AI$35,4,FALSE)),"",VLOOKUP(D15,Final!$AF$4:$AI$35,4,FALSE))</f>
        <v/>
      </c>
      <c r="H15" s="58"/>
      <c r="I15" s="58"/>
      <c r="J15" s="58" t="str">
        <f>IF(ISNA(VLOOKUP(D15,Inscrits!B:E,3,FALSE)),"",VLOOKUP(D15,Inscrits!B:E,3,FALSE))</f>
        <v/>
      </c>
      <c r="K15" s="58" t="str">
        <f>IF(ISNA(VLOOKUP(D15,Inscrits!B:E,4,FALSE)),"",VLOOKUP(D15,Inscrits!B:E,4,FALSE))</f>
        <v/>
      </c>
      <c r="L15" s="58" t="str">
        <f t="shared" si="0"/>
        <v>R1</v>
      </c>
    </row>
    <row r="16" spans="3:16">
      <c r="C16" s="3">
        <v>10</v>
      </c>
      <c r="D16" s="55" t="str">
        <f>IF(Final!D8="A",Final!B8,IF(Final!D7="A",Final!B7,IF(Final!D7&lt;Final!D8,Final!B7,Final!B8)))</f>
        <v/>
      </c>
      <c r="E16" s="56"/>
      <c r="F16" s="57">
        <f>IF(ISNA(IF(LEFT(Division,2)="R1",VLOOKUP(E16,Points!$A$2:$D$36,2,FALSE),IF(LEFT(Division,2)="R2",VLOOKUP(E16,Points!$A$2:$D$36,3,FALSE),IF(LEFT(Division,2)="R3",VLOOKUP(E16,Points!$A$2:$D$36,4,FALSE),"DIV ???")))),0,IF(LEFT(Division,2)="R1",VLOOKUP(E16,Points!$A$2:$D$36,2,FALSE),IF(LEFT(Division,2)="R2",VLOOKUP(E16,Points!$A$2:$D$36,3,FALSE),IF(LEFT(Division,2)="R3",VLOOKUP(E16,Points!$A$2:$D$36,4,FALSE),"DIV ???"))))</f>
        <v>0</v>
      </c>
      <c r="G16" s="58" t="str">
        <f>IF(ISERROR(VLOOKUP(D16,Final!$AF$4:$AI$35,4,FALSE)),"",VLOOKUP(D16,Final!$AF$4:$AI$35,4,FALSE))</f>
        <v/>
      </c>
      <c r="H16" s="58"/>
      <c r="I16" s="58"/>
      <c r="J16" s="58" t="str">
        <f>IF(ISNA(VLOOKUP(D16,Inscrits!B:E,3,FALSE)),"",VLOOKUP(D16,Inscrits!B:E,3,FALSE))</f>
        <v/>
      </c>
      <c r="K16" s="58" t="str">
        <f>IF(ISNA(VLOOKUP(D16,Inscrits!B:E,4,FALSE)),"",VLOOKUP(D16,Inscrits!B:E,4,FALSE))</f>
        <v/>
      </c>
      <c r="L16" s="58" t="str">
        <f t="shared" si="0"/>
        <v>R1</v>
      </c>
    </row>
    <row r="17" spans="3:12">
      <c r="C17" s="3">
        <v>15</v>
      </c>
      <c r="D17" s="55" t="str">
        <f>IF(Final!D23="A",Final!B23,IF(Final!D22="A",Final!B22,IF(Final!D22&lt;Final!D23,Final!B22,Final!B23)))</f>
        <v/>
      </c>
      <c r="E17" s="56"/>
      <c r="F17" s="57">
        <f>IF(ISNA(IF(LEFT(Division,2)="R1",VLOOKUP(E17,Points!$A$2:$D$36,2,FALSE),IF(LEFT(Division,2)="R2",VLOOKUP(E17,Points!$A$2:$D$36,3,FALSE),IF(LEFT(Division,2)="R3",VLOOKUP(E17,Points!$A$2:$D$36,4,FALSE),"DIV ???")))),0,IF(LEFT(Division,2)="R1",VLOOKUP(E17,Points!$A$2:$D$36,2,FALSE),IF(LEFT(Division,2)="R2",VLOOKUP(E17,Points!$A$2:$D$36,3,FALSE),IF(LEFT(Division,2)="R3",VLOOKUP(E17,Points!$A$2:$D$36,4,FALSE),"DIV ???"))))</f>
        <v>0</v>
      </c>
      <c r="G17" s="58" t="str">
        <f>IF(ISERROR(VLOOKUP(D17,Final!$AF$4:$AI$35,4,FALSE)),"",VLOOKUP(D17,Final!$AF$4:$AI$35,4,FALSE))</f>
        <v/>
      </c>
      <c r="H17" s="58"/>
      <c r="I17" s="58"/>
      <c r="J17" s="58" t="str">
        <f>IF(ISNA(VLOOKUP(D17,Inscrits!B:E,3,FALSE)),"",VLOOKUP(D17,Inscrits!B:E,3,FALSE))</f>
        <v/>
      </c>
      <c r="K17" s="58" t="str">
        <f>IF(ISNA(VLOOKUP(D17,Inscrits!B:E,4,FALSE)),"",VLOOKUP(D17,Inscrits!B:E,4,FALSE))</f>
        <v/>
      </c>
      <c r="L17" s="58" t="str">
        <f t="shared" si="0"/>
        <v>R1</v>
      </c>
    </row>
    <row r="18" spans="3:12">
      <c r="C18" s="3">
        <v>18</v>
      </c>
      <c r="D18" s="55" t="str">
        <f>'1'!AR15</f>
        <v/>
      </c>
      <c r="E18" s="56"/>
      <c r="F18" s="57">
        <f>IF(ISNA(IF(LEFT(Division,2)="R1",VLOOKUP(E18,Points!$A$2:$D$36,2,FALSE),IF(LEFT(Division,2)="R2",VLOOKUP(E18,Points!$A$2:$D$36,3,FALSE),IF(LEFT(Division,2)="R3",VLOOKUP(E18,Points!$A$2:$D$36,4,FALSE),"DIV ???")))),0,IF(LEFT(Division,2)="R1",VLOOKUP(E18,Points!$A$2:$D$36,2,FALSE),IF(LEFT(Division,2)="R2",VLOOKUP(E18,Points!$A$2:$D$36,3,FALSE),IF(LEFT(Division,2)="R3",VLOOKUP(E18,Points!$A$2:$D$36,4,FALSE),"DIV ???"))))</f>
        <v>0</v>
      </c>
      <c r="G18" s="58" t="str">
        <f>IF(ISERROR(VLOOKUP(D18,Final!$AF$4:$AI$35,4,FALSE)),"",VLOOKUP(D18,Final!$AF$4:$AI$35,4,FALSE))</f>
        <v/>
      </c>
      <c r="H18" s="58"/>
      <c r="I18" s="58"/>
      <c r="J18" s="58" t="str">
        <f>IF(ISNA(VLOOKUP(D18,Inscrits!B:E,3,FALSE)),"",VLOOKUP(D18,Inscrits!B:E,3,FALSE))</f>
        <v/>
      </c>
      <c r="K18" s="58" t="str">
        <f>IF(ISNA(VLOOKUP(D18,Inscrits!B:E,4,FALSE)),"",VLOOKUP(D18,Inscrits!B:E,4,FALSE))</f>
        <v/>
      </c>
      <c r="L18" s="58" t="str">
        <f>IF(NB_JOUEURS_DOWN&gt;7,"Relégué(e)",Division)</f>
        <v>R1</v>
      </c>
    </row>
    <row r="19" spans="3:12">
      <c r="C19" s="3">
        <v>17</v>
      </c>
      <c r="D19" s="55" t="str">
        <f>'1'!AR14</f>
        <v/>
      </c>
      <c r="E19" s="56"/>
      <c r="F19" s="57">
        <f>IF(ISNA(IF(LEFT(Division,2)="R1",VLOOKUP(E19,Points!$A$2:$D$36,2,FALSE),IF(LEFT(Division,2)="R2",VLOOKUP(E19,Points!$A$2:$D$36,3,FALSE),IF(LEFT(Division,2)="R3",VLOOKUP(E19,Points!$A$2:$D$36,4,FALSE),"DIV ???")))),0,IF(LEFT(Division,2)="R1",VLOOKUP(E19,Points!$A$2:$D$36,2,FALSE),IF(LEFT(Division,2)="R2",VLOOKUP(E19,Points!$A$2:$D$36,3,FALSE),IF(LEFT(Division,2)="R3",VLOOKUP(E19,Points!$A$2:$D$36,4,FALSE),"DIV ???"))))</f>
        <v>0</v>
      </c>
      <c r="G19" s="58" t="str">
        <f>IF(ISERROR(VLOOKUP(D19,Final!$AF$4:$AI$35,4,FALSE)),"",VLOOKUP(D19,Final!$AF$4:$AI$35,4,FALSE))</f>
        <v/>
      </c>
      <c r="H19" s="58"/>
      <c r="I19" s="58"/>
      <c r="J19" s="58" t="str">
        <f>IF(ISNA(VLOOKUP(D19,Inscrits!B:E,3,FALSE)),"",VLOOKUP(D19,Inscrits!B:E,3,FALSE))</f>
        <v/>
      </c>
      <c r="K19" s="58" t="str">
        <f>IF(ISNA(VLOOKUP(D19,Inscrits!B:E,4,FALSE)),"",VLOOKUP(D19,Inscrits!B:E,4,FALSE))</f>
        <v/>
      </c>
      <c r="L19" s="58" t="str">
        <f>IF(NB_JOUEURS_DOWN&gt;6,"Relégué(e)",Division)</f>
        <v>R1</v>
      </c>
    </row>
    <row r="20" spans="3:12">
      <c r="C20" s="3">
        <v>19</v>
      </c>
      <c r="D20" s="55" t="str">
        <f>'2'!AR14</f>
        <v/>
      </c>
      <c r="E20" s="56"/>
      <c r="F20" s="57">
        <f>IF(ISNA(IF(LEFT(Division,2)="R1",VLOOKUP(E20,Points!$A$2:$D$36,2,FALSE),IF(LEFT(Division,2)="R2",VLOOKUP(E20,Points!$A$2:$D$36,3,FALSE),IF(LEFT(Division,2)="R3",VLOOKUP(E20,Points!$A$2:$D$36,4,FALSE),"DIV ???")))),0,IF(LEFT(Division,2)="R1",VLOOKUP(E20,Points!$A$2:$D$36,2,FALSE),IF(LEFT(Division,2)="R2",VLOOKUP(E20,Points!$A$2:$D$36,3,FALSE),IF(LEFT(Division,2)="R3",VLOOKUP(E20,Points!$A$2:$D$36,4,FALSE),"DIV ???"))))</f>
        <v>0</v>
      </c>
      <c r="G20" s="58" t="str">
        <f>IF(ISERROR(VLOOKUP(D20,Final!$AF$4:$AI$35,4,FALSE)),"",VLOOKUP(D20,Final!$AF$4:$AI$35,4,FALSE))</f>
        <v/>
      </c>
      <c r="H20" s="58"/>
      <c r="I20" s="58"/>
      <c r="J20" s="58" t="str">
        <f>IF(ISNA(VLOOKUP(D20,Inscrits!B:E,3,FALSE)),"",VLOOKUP(D20,Inscrits!B:E,3,FALSE))</f>
        <v/>
      </c>
      <c r="K20" s="58" t="str">
        <f>IF(ISNA(VLOOKUP(D20,Inscrits!B:E,4,FALSE)),"",VLOOKUP(D20,Inscrits!B:E,4,FALSE))</f>
        <v/>
      </c>
      <c r="L20" s="58" t="str">
        <f>IF(NB_JOUEURS_DOWN&gt;5,"Relégué(e)",Division)</f>
        <v>R1</v>
      </c>
    </row>
    <row r="21" spans="3:12">
      <c r="C21" s="3">
        <v>23</v>
      </c>
      <c r="D21" s="55" t="str">
        <f>'4'!AR14</f>
        <v/>
      </c>
      <c r="E21" s="56"/>
      <c r="F21" s="57">
        <f>IF(ISNA(IF(LEFT(Division,2)="R1",VLOOKUP(E21,Points!$A$2:$D$36,2,FALSE),IF(LEFT(Division,2)="R2",VLOOKUP(E21,Points!$A$2:$D$36,3,FALSE),IF(LEFT(Division,2)="R3",VLOOKUP(E21,Points!$A$2:$D$36,4,FALSE),"DIV ???")))),0,IF(LEFT(Division,2)="R1",VLOOKUP(E21,Points!$A$2:$D$36,2,FALSE),IF(LEFT(Division,2)="R2",VLOOKUP(E21,Points!$A$2:$D$36,3,FALSE),IF(LEFT(Division,2)="R3",VLOOKUP(E21,Points!$A$2:$D$36,4,FALSE),"DIV ???"))))</f>
        <v>0</v>
      </c>
      <c r="G21" s="58" t="str">
        <f>IF(ISERROR(VLOOKUP(D21,Final!$AF$4:$AI$35,4,FALSE)),"",VLOOKUP(D21,Final!$AF$4:$AI$35,4,FALSE))</f>
        <v/>
      </c>
      <c r="H21" s="58"/>
      <c r="I21" s="58"/>
      <c r="J21" s="58" t="str">
        <f>IF(ISNA(VLOOKUP(D21,Inscrits!B:E,3,FALSE)),"",VLOOKUP(D21,Inscrits!B:E,3,FALSE))</f>
        <v/>
      </c>
      <c r="K21" s="58" t="str">
        <f>IF(ISNA(VLOOKUP(D21,Inscrits!B:E,4,FALSE)),"",VLOOKUP(D21,Inscrits!B:E,4,FALSE))</f>
        <v/>
      </c>
      <c r="L21" s="58" t="str">
        <f>IF(NB_JOUEURS_DOWN&gt;4,"Relégué(e)",Division)</f>
        <v>R1</v>
      </c>
    </row>
    <row r="22" spans="3:12">
      <c r="C22" s="3">
        <v>20</v>
      </c>
      <c r="D22" s="55" t="str">
        <f>'2'!AR15</f>
        <v/>
      </c>
      <c r="E22" s="56"/>
      <c r="F22" s="57">
        <f>IF(ISNA(IF(LEFT(Division,2)="R1",VLOOKUP(E22,Points!$A$2:$D$36,2,FALSE),IF(LEFT(Division,2)="R2",VLOOKUP(E22,Points!$A$2:$D$36,3,FALSE),IF(LEFT(Division,2)="R3",VLOOKUP(E22,Points!$A$2:$D$36,4,FALSE),"DIV ???")))),0,IF(LEFT(Division,2)="R1",VLOOKUP(E22,Points!$A$2:$D$36,2,FALSE),IF(LEFT(Division,2)="R2",VLOOKUP(E22,Points!$A$2:$D$36,3,FALSE),IF(LEFT(Division,2)="R3",VLOOKUP(E22,Points!$A$2:$D$36,4,FALSE),"DIV ???"))))</f>
        <v>0</v>
      </c>
      <c r="G22" s="58" t="str">
        <f>IF(ISERROR(VLOOKUP(D22,Final!$AF$4:$AI$35,4,FALSE)),"",VLOOKUP(D22,Final!$AF$4:$AI$35,4,FALSE))</f>
        <v/>
      </c>
      <c r="H22" s="58"/>
      <c r="I22" s="58"/>
      <c r="J22" s="58" t="str">
        <f>IF(ISNA(VLOOKUP(D22,Inscrits!B:E,3,FALSE)),"",VLOOKUP(D22,Inscrits!B:E,3,FALSE))</f>
        <v/>
      </c>
      <c r="K22" s="58" t="str">
        <f>IF(ISNA(VLOOKUP(D22,Inscrits!B:E,4,FALSE)),"",VLOOKUP(D22,Inscrits!B:E,4,FALSE))</f>
        <v/>
      </c>
      <c r="L22" s="58" t="str">
        <f>IF(NB_JOUEURS_DOWN&gt;3,"Relégué(e)",Division)</f>
        <v>R1</v>
      </c>
    </row>
    <row r="23" spans="3:12">
      <c r="C23" s="3">
        <v>21</v>
      </c>
      <c r="D23" s="55" t="str">
        <f>'3'!AR14</f>
        <v/>
      </c>
      <c r="E23" s="56"/>
      <c r="F23" s="57">
        <f>IF(ISNA(IF(LEFT(Division,2)="R1",VLOOKUP(E23,Points!$A$2:$D$36,2,FALSE),IF(LEFT(Division,2)="R2",VLOOKUP(E23,Points!$A$2:$D$36,3,FALSE),IF(LEFT(Division,2)="R3",VLOOKUP(E23,Points!$A$2:$D$36,4,FALSE),"DIV ???")))),0,IF(LEFT(Division,2)="R1",VLOOKUP(E23,Points!$A$2:$D$36,2,FALSE),IF(LEFT(Division,2)="R2",VLOOKUP(E23,Points!$A$2:$D$36,3,FALSE),IF(LEFT(Division,2)="R3",VLOOKUP(E23,Points!$A$2:$D$36,4,FALSE),"DIV ???"))))</f>
        <v>0</v>
      </c>
      <c r="G23" s="58" t="str">
        <f>IF(ISERROR(VLOOKUP(D23,Final!$AF$4:$AI$35,4,FALSE)),"",VLOOKUP(D23,Final!$AF$4:$AI$35,4,FALSE))</f>
        <v/>
      </c>
      <c r="H23" s="58"/>
      <c r="I23" s="58"/>
      <c r="J23" s="58" t="str">
        <f>IF(ISNA(VLOOKUP(D23,Inscrits!B:E,3,FALSE)),"",VLOOKUP(D23,Inscrits!B:E,3,FALSE))</f>
        <v/>
      </c>
      <c r="K23" s="58" t="str">
        <f>IF(ISNA(VLOOKUP(D23,Inscrits!B:E,4,FALSE)),"",VLOOKUP(D23,Inscrits!B:E,4,FALSE))</f>
        <v/>
      </c>
      <c r="L23" s="58" t="str">
        <f>IF(NB_JOUEURS_DOWN&gt;2,"Relégué(e)",Division)</f>
        <v>R1</v>
      </c>
    </row>
    <row r="24" spans="3:12">
      <c r="C24" s="3">
        <v>22</v>
      </c>
      <c r="D24" s="55" t="str">
        <f>'3'!AR15</f>
        <v/>
      </c>
      <c r="E24" s="56"/>
      <c r="F24" s="57">
        <f>IF(ISNA(IF(LEFT(Division,2)="R1",VLOOKUP(E24,Points!$A$2:$D$36,2,FALSE),IF(LEFT(Division,2)="R2",VLOOKUP(E24,Points!$A$2:$D$36,3,FALSE),IF(LEFT(Division,2)="R3",VLOOKUP(E24,Points!$A$2:$D$36,4,FALSE),"DIV ???")))),0,IF(LEFT(Division,2)="R1",VLOOKUP(E24,Points!$A$2:$D$36,2,FALSE),IF(LEFT(Division,2)="R2",VLOOKUP(E24,Points!$A$2:$D$36,3,FALSE),IF(LEFT(Division,2)="R3",VLOOKUP(E24,Points!$A$2:$D$36,4,FALSE),"DIV ???"))))</f>
        <v>0</v>
      </c>
      <c r="G24" s="58" t="str">
        <f>IF(ISERROR(VLOOKUP(D24,Final!$AF$4:$AI$35,4,FALSE)),"",VLOOKUP(D24,Final!$AF$4:$AI$35,4,FALSE))</f>
        <v/>
      </c>
      <c r="H24" s="58"/>
      <c r="I24" s="58"/>
      <c r="J24" s="58" t="str">
        <f>IF(ISNA(VLOOKUP(D24,Inscrits!B:E,3,FALSE)),"",VLOOKUP(D24,Inscrits!B:E,3,FALSE))</f>
        <v/>
      </c>
      <c r="K24" s="58" t="str">
        <f>IF(ISNA(VLOOKUP(D24,Inscrits!B:E,4,FALSE)),"",VLOOKUP(D24,Inscrits!B:E,4,FALSE))</f>
        <v/>
      </c>
      <c r="L24" s="58" t="str">
        <f>IF(NB_JOUEURS_DOWN&gt;1,"Relégué(e)",Division)</f>
        <v>R1</v>
      </c>
    </row>
    <row r="25" spans="3:12">
      <c r="C25" s="3">
        <v>24</v>
      </c>
      <c r="D25" s="55" t="str">
        <f>'4'!AR15</f>
        <v/>
      </c>
      <c r="E25" s="56"/>
      <c r="F25" s="57">
        <f>IF(ISNA(IF(LEFT(Division,2)="R1",VLOOKUP(E25,Points!$A$2:$D$36,2,FALSE),IF(LEFT(Division,2)="R2",VLOOKUP(E25,Points!$A$2:$D$36,3,FALSE),IF(LEFT(Division,2)="R3",VLOOKUP(E25,Points!$A$2:$D$36,4,FALSE),"DIV ???")))),0,IF(LEFT(Division,2)="R1",VLOOKUP(E25,Points!$A$2:$D$36,2,FALSE),IF(LEFT(Division,2)="R2",VLOOKUP(E25,Points!$A$2:$D$36,3,FALSE),IF(LEFT(Division,2)="R3",VLOOKUP(E25,Points!$A$2:$D$36,4,FALSE),"DIV ???"))))</f>
        <v>0</v>
      </c>
      <c r="G25" s="58" t="str">
        <f>IF(ISERROR(VLOOKUP(D25,Final!$AF$4:$AI$35,4,FALSE)),"",VLOOKUP(D25,Final!$AF$4:$AI$35,4,FALSE))</f>
        <v/>
      </c>
      <c r="H25" s="58"/>
      <c r="I25" s="58"/>
      <c r="J25" s="58" t="str">
        <f>IF(ISNA(VLOOKUP(D25,Inscrits!B:E,3,FALSE)),"",VLOOKUP(D25,Inscrits!B:E,3,FALSE))</f>
        <v/>
      </c>
      <c r="K25" s="58" t="str">
        <f>IF(ISNA(VLOOKUP(D25,Inscrits!B:E,4,FALSE)),"",VLOOKUP(D25,Inscrits!B:E,4,FALSE))</f>
        <v/>
      </c>
      <c r="L25" s="58" t="str">
        <f>IF(NB_JOUEURS_DOWN&gt;0,"Relégué(e)",Division)</f>
        <v>R1</v>
      </c>
    </row>
  </sheetData>
  <phoneticPr fontId="0" type="noConversion"/>
  <conditionalFormatting sqref="L2:L25">
    <cfRule type="cellIs" dxfId="2" priority="1" stopIfTrue="1" operator="equal">
      <formula>"R1"</formula>
    </cfRule>
    <cfRule type="expression" dxfId="1" priority="2" stopIfTrue="1">
      <formula>OR((L2="R2"),(L2="R2A"),(L2="R2B"),(L2="R2C"),(L2="R2D"))</formula>
    </cfRule>
    <cfRule type="expression" dxfId="0" priority="3" stopIfTrue="1">
      <formula>OR((L2="R3"),(L2="R3A"),(L2="R3B"),(L2="R3C"),(L2="R3D"),(L2="R3A1"),(L2="R3B1"),(L2="R3C1"),(L2="R3D1"),(L2="R3A2"),(L2="R3B2"),(L2="R3C2"),(L2="R3D2"))</formula>
    </cfRule>
  </conditionalFormatting>
  <printOptions horizontalCentered="1" verticalCentered="1"/>
  <pageMargins left="0.47244094488188981" right="0.27559055118110237" top="1.0629921259842521" bottom="0.9055118110236221" header="0.31496062992125984" footer="0.31496062992125984"/>
  <pageSetup paperSize="9" scale="92" orientation="landscape" horizontalDpi="4294967294" verticalDpi="0" r:id="rId1"/>
  <headerFooter alignWithMargins="0">
    <oddHeader xml:space="preserve">&amp;C&amp;"Comic Sans MS,Normal"&amp;20Tournoi Régional Individuel 8 Pool FFB n°     - Division R  
</oddHeader>
    <oddFooter xml:space="preserve">&amp;L&amp;"Comic Sans MS,Gras"&amp;12Saison 2005-2006
&amp;C&amp;"Comic Sans MS,Gras"&amp;24Classement Final du Tournoi&amp;R&amp;"Comic Sans MS,Gras"&amp;12LIGUE FFB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55</vt:i4>
      </vt:variant>
    </vt:vector>
  </HeadingPairs>
  <TitlesOfParts>
    <vt:vector size="65" baseType="lpstr">
      <vt:lpstr>Points</vt:lpstr>
      <vt:lpstr>Accueil</vt:lpstr>
      <vt:lpstr>Inscrits</vt:lpstr>
      <vt:lpstr>1</vt:lpstr>
      <vt:lpstr>2</vt:lpstr>
      <vt:lpstr>3</vt:lpstr>
      <vt:lpstr>4</vt:lpstr>
      <vt:lpstr>Final</vt:lpstr>
      <vt:lpstr>Classement</vt:lpstr>
      <vt:lpstr>Feuil1</vt:lpstr>
      <vt:lpstr>Billard_name</vt:lpstr>
      <vt:lpstr>Ch_Licenciés</vt:lpstr>
      <vt:lpstr>Club</vt:lpstr>
      <vt:lpstr>Date</vt:lpstr>
      <vt:lpstr>Division</vt:lpstr>
      <vt:lpstr>Joueur_1</vt:lpstr>
      <vt:lpstr>Joueur_10</vt:lpstr>
      <vt:lpstr>Joueur_11</vt:lpstr>
      <vt:lpstr>Joueur_12</vt:lpstr>
      <vt:lpstr>Joueur_13</vt:lpstr>
      <vt:lpstr>Joueur_14</vt:lpstr>
      <vt:lpstr>Joueur_15</vt:lpstr>
      <vt:lpstr>Joueur_16</vt:lpstr>
      <vt:lpstr>Joueur_17</vt:lpstr>
      <vt:lpstr>Joueur_18</vt:lpstr>
      <vt:lpstr>Joueur_19</vt:lpstr>
      <vt:lpstr>Joueur_2</vt:lpstr>
      <vt:lpstr>Joueur_21</vt:lpstr>
      <vt:lpstr>Joueur_22</vt:lpstr>
      <vt:lpstr>Joueur_23</vt:lpstr>
      <vt:lpstr>Joueur_24</vt:lpstr>
      <vt:lpstr>Joueur_3</vt:lpstr>
      <vt:lpstr>Joueur_4</vt:lpstr>
      <vt:lpstr>Joueur_5</vt:lpstr>
      <vt:lpstr>Joueur_6</vt:lpstr>
      <vt:lpstr>Joueur_7</vt:lpstr>
      <vt:lpstr>Joueur_8</vt:lpstr>
      <vt:lpstr>Joueur_9</vt:lpstr>
      <vt:lpstr>Ligue</vt:lpstr>
      <vt:lpstr>Liste_Forfait</vt:lpstr>
      <vt:lpstr>Liste_Poule</vt:lpstr>
      <vt:lpstr>MOPA</vt:lpstr>
      <vt:lpstr>N_Tournoi</vt:lpstr>
      <vt:lpstr>NB_Billards</vt:lpstr>
      <vt:lpstr>Nb_Joueurs</vt:lpstr>
      <vt:lpstr>NB_JOUEURS_DOWN</vt:lpstr>
      <vt:lpstr>Nb_Joueurs_Total</vt:lpstr>
      <vt:lpstr>NB_JOUEURS_UP</vt:lpstr>
      <vt:lpstr>NB_Parties_8eme</vt:lpstr>
      <vt:lpstr>NB_Parties_Demi</vt:lpstr>
      <vt:lpstr>NB_Parties_Final</vt:lpstr>
      <vt:lpstr>NB_Parties_Poules</vt:lpstr>
      <vt:lpstr>NB_Parties_Poules_Perdant</vt:lpstr>
      <vt:lpstr>NB_Parties_Quart</vt:lpstr>
      <vt:lpstr>Nb_R2</vt:lpstr>
      <vt:lpstr>Nb_R3</vt:lpstr>
      <vt:lpstr>Nom_fich_licenciés</vt:lpstr>
      <vt:lpstr>Num_tournoi</vt:lpstr>
      <vt:lpstr>Saison</vt:lpstr>
      <vt:lpstr>Ville_Club</vt:lpstr>
      <vt:lpstr>Accueil!Zone_d_impression</vt:lpstr>
      <vt:lpstr>Classement!Zone_d_impression</vt:lpstr>
      <vt:lpstr>Final!Zone_d_impression</vt:lpstr>
      <vt:lpstr>Inscrits!Zone_d_impression</vt:lpstr>
      <vt:lpstr>Points!Zone_d_impression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Dupré-Rambaud Frédéric</dc:creator>
  <cp:lastModifiedBy>Dupré-Rambaud Frédéric</cp:lastModifiedBy>
  <cp:lastPrinted>2005-09-14T20:19:52Z</cp:lastPrinted>
  <dcterms:created xsi:type="dcterms:W3CDTF">2004-12-07T04:18:39Z</dcterms:created>
  <dcterms:modified xsi:type="dcterms:W3CDTF">2018-02-21T21:13:06Z</dcterms:modified>
</cp:coreProperties>
</file>