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jpeg" ContentType="image/jpeg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80" yWindow="255" windowWidth="11340" windowHeight="5835"/>
  </bookViews>
  <sheets>
    <sheet name="Points" sheetId="11" r:id="rId1"/>
    <sheet name="Accueil" sheetId="12" r:id="rId2"/>
    <sheet name="Inscrits" sheetId="3" r:id="rId3"/>
    <sheet name="1" sheetId="13" r:id="rId4"/>
    <sheet name="2" sheetId="5" r:id="rId5"/>
    <sheet name="3" sheetId="6" r:id="rId6"/>
    <sheet name="4" sheetId="14" r:id="rId7"/>
    <sheet name="Final" sheetId="2" r:id="rId8"/>
    <sheet name="Classement" sheetId="7" r:id="rId9"/>
    <sheet name="Feuil1" sheetId="15" r:id="rId10"/>
  </sheets>
  <definedNames>
    <definedName name="Billard_name">Accueil!$A$44:$A$84</definedName>
    <definedName name="Ch_Licenciés">Accueil!$D$26</definedName>
    <definedName name="Club">Accueil!$D$8</definedName>
    <definedName name="Date">Accueil!$D$6</definedName>
    <definedName name="Division">Accueil!$G$8</definedName>
    <definedName name="Joueur_1">Inscrits!$B$2</definedName>
    <definedName name="Joueur_10">Inscrits!$B$11</definedName>
    <definedName name="Joueur_11">Inscrits!$B$12</definedName>
    <definedName name="Joueur_12">Inscrits!$B$13</definedName>
    <definedName name="Joueur_13">Inscrits!$B$14</definedName>
    <definedName name="Joueur_14">Inscrits!$B$15</definedName>
    <definedName name="Joueur_15">Inscrits!$B$16</definedName>
    <definedName name="Joueur_16">Inscrits!$B$17</definedName>
    <definedName name="Joueur_17">Inscrits!$B$18</definedName>
    <definedName name="Joueur_18">Inscrits!$B$19</definedName>
    <definedName name="Joueur_19">Inscrits!$B$20</definedName>
    <definedName name="Joueur_2">Inscrits!$B$3</definedName>
    <definedName name="Joueur_20">Inscrits!$B$21</definedName>
    <definedName name="Joueur_21">Inscrits!$B$22</definedName>
    <definedName name="Joueur_22">Inscrits!$B$23</definedName>
    <definedName name="Joueur_23">Inscrits!$B$24</definedName>
    <definedName name="Joueur_24">Inscrits!$B$25</definedName>
    <definedName name="Joueur_25">Inscrits!$B$26</definedName>
    <definedName name="Joueur_26">Inscrits!$B$27</definedName>
    <definedName name="Joueur_27">Inscrits!$B$28</definedName>
    <definedName name="Joueur_28">Inscrits!$B$29</definedName>
    <definedName name="Joueur_29">Inscrits!$B$30</definedName>
    <definedName name="Joueur_3">Inscrits!$B$4</definedName>
    <definedName name="Joueur_30">Inscrits!$B$31</definedName>
    <definedName name="Joueur_31">Inscrits!$B$32</definedName>
    <definedName name="Joueur_32">Inscrits!$B$33</definedName>
    <definedName name="Joueur_4">Inscrits!$B$5</definedName>
    <definedName name="Joueur_5">Inscrits!$B$6</definedName>
    <definedName name="Joueur_6">Inscrits!$B$7</definedName>
    <definedName name="Joueur_7">Inscrits!$B$8</definedName>
    <definedName name="Joueur_8">Inscrits!$B$9</definedName>
    <definedName name="Joueur_9">Inscrits!$B$10</definedName>
    <definedName name="Ligue">Accueil!$D$4</definedName>
    <definedName name="Liste_Forfait">Inscrits!$J$1:$J$2</definedName>
    <definedName name="Liste_joueurs">Inscrits!#REF!</definedName>
    <definedName name="Liste_Poule">Inscrits!$I$1:$I$32</definedName>
    <definedName name="Liste_TS">Inscrits!#REF!</definedName>
    <definedName name="MOPA">Accueil!$A$128</definedName>
    <definedName name="N_Tournoi">Accueil!$G$6</definedName>
    <definedName name="NB_Billards">Accueil!$G$14</definedName>
    <definedName name="Nb_Joueurs">Accueil!$G$10</definedName>
    <definedName name="NB_JOUEURS_DOWN">Accueil!$D$14</definedName>
    <definedName name="Nb_Joueurs_Total">Accueil!$J$8</definedName>
    <definedName name="NB_JOUEURS_UP">Accueil!$D$12</definedName>
    <definedName name="NB_Parties_8eme">Accueil!$A$2:$A$18</definedName>
    <definedName name="NB_Parties_Demi">Accueil!$A$2:$A$18</definedName>
    <definedName name="NB_Parties_Final">Accueil!$A$2:$A$18</definedName>
    <definedName name="NB_Parties_Poules">Accueil!$A$1:$A$18</definedName>
    <definedName name="NB_Parties_Poules_Perdant">Accueil!$A$1:$A$18</definedName>
    <definedName name="NB_Parties_Quart">Accueil!$A$2:$A$18</definedName>
    <definedName name="Nb_R2">Accueil!$G$12</definedName>
    <definedName name="Nb_R3">Accueil!$J$6</definedName>
    <definedName name="Nom_fich_licenciés">Accueil!$D$25</definedName>
    <definedName name="Num_tournoi">Classement!$Q$6</definedName>
    <definedName name="Saison">Accueil!$G$4</definedName>
    <definedName name="Ville_Club">Accueil!$D$10</definedName>
    <definedName name="_xlnm.Print_Area" localSheetId="1">Accueil!$C$2:$G$22</definedName>
    <definedName name="_xlnm.Print_Area" localSheetId="8">Classement!$A$1:$N$33</definedName>
    <definedName name="_xlnm.Print_Area" localSheetId="7">Final!$A$1:$S$27</definedName>
    <definedName name="_xlnm.Print_Area" localSheetId="2">Inscrits!$A$1:$H$33</definedName>
    <definedName name="_xlnm.Print_Area" localSheetId="0">Points!$A$1:$D$36</definedName>
  </definedNames>
  <calcPr calcId="125725"/>
</workbook>
</file>

<file path=xl/calcChain.xml><?xml version="1.0" encoding="utf-8"?>
<calcChain xmlns="http://schemas.openxmlformats.org/spreadsheetml/2006/main">
  <c r="J21" i="6"/>
  <c r="J21" i="14"/>
  <c r="J21" i="5"/>
  <c r="J1" i="6"/>
  <c r="J1" i="14"/>
  <c r="J1" i="5"/>
  <c r="J21" i="13"/>
  <c r="J1"/>
  <c r="B2" i="2"/>
  <c r="M3" i="13" l="1"/>
  <c r="AB4" s="1"/>
  <c r="N3"/>
  <c r="Q4"/>
  <c r="R4"/>
  <c r="M5"/>
  <c r="AB5" s="1"/>
  <c r="N5"/>
  <c r="K4" s="1"/>
  <c r="U6"/>
  <c r="Z4" s="1"/>
  <c r="AR4" s="1"/>
  <c r="AC4" i="2" s="1"/>
  <c r="V6" i="13"/>
  <c r="M7"/>
  <c r="AB6" s="1"/>
  <c r="N7"/>
  <c r="B8"/>
  <c r="Z5" s="1"/>
  <c r="AR6" s="1"/>
  <c r="C8"/>
  <c r="J8"/>
  <c r="F6" s="1"/>
  <c r="K8"/>
  <c r="G6" s="1"/>
  <c r="Q8"/>
  <c r="R8"/>
  <c r="M9"/>
  <c r="AB7" s="1"/>
  <c r="N9"/>
  <c r="F10"/>
  <c r="G10"/>
  <c r="M13"/>
  <c r="AB14" s="1"/>
  <c r="N13"/>
  <c r="Q14"/>
  <c r="R14"/>
  <c r="M15"/>
  <c r="J14" s="1"/>
  <c r="N15"/>
  <c r="K14" s="1"/>
  <c r="AB15"/>
  <c r="AC15" s="1"/>
  <c r="U16"/>
  <c r="V16"/>
  <c r="M17"/>
  <c r="AB16" s="1"/>
  <c r="N17"/>
  <c r="J18"/>
  <c r="F16" s="1"/>
  <c r="K18"/>
  <c r="G16" s="1"/>
  <c r="M19"/>
  <c r="AB17" s="1"/>
  <c r="N19"/>
  <c r="R18" s="1"/>
  <c r="F20"/>
  <c r="B18" s="1"/>
  <c r="G20"/>
  <c r="C18" s="1"/>
  <c r="C20" i="2" s="1"/>
  <c r="M3" i="5"/>
  <c r="AB4" s="1"/>
  <c r="N3"/>
  <c r="Q4"/>
  <c r="R4"/>
  <c r="M5"/>
  <c r="AB5" s="1"/>
  <c r="N5"/>
  <c r="K4" s="1"/>
  <c r="U6"/>
  <c r="Z4" s="1"/>
  <c r="AR4" s="1"/>
  <c r="V6"/>
  <c r="M7"/>
  <c r="AB6" s="1"/>
  <c r="N7"/>
  <c r="J8"/>
  <c r="F6" s="1"/>
  <c r="K8"/>
  <c r="G6" s="1"/>
  <c r="M9"/>
  <c r="AB7" s="1"/>
  <c r="N9"/>
  <c r="R8" s="1"/>
  <c r="F10"/>
  <c r="B8" s="1"/>
  <c r="G10"/>
  <c r="C8" s="1"/>
  <c r="C17" i="2" s="1"/>
  <c r="M13" i="5"/>
  <c r="AB14" s="1"/>
  <c r="N13"/>
  <c r="Q14"/>
  <c r="R14"/>
  <c r="M15"/>
  <c r="AB15" s="1"/>
  <c r="N15"/>
  <c r="K14" s="1"/>
  <c r="U16"/>
  <c r="Z14" s="1"/>
  <c r="AR5" s="1"/>
  <c r="V16"/>
  <c r="M17"/>
  <c r="AB16" s="1"/>
  <c r="N17"/>
  <c r="J18"/>
  <c r="F16" s="1"/>
  <c r="K18"/>
  <c r="G16" s="1"/>
  <c r="M19"/>
  <c r="AB17" s="1"/>
  <c r="N19"/>
  <c r="R18" s="1"/>
  <c r="F20"/>
  <c r="B18" s="1"/>
  <c r="G20"/>
  <c r="C18" s="1"/>
  <c r="C26" i="2" s="1"/>
  <c r="M3" i="6"/>
  <c r="AB4" s="1"/>
  <c r="N3"/>
  <c r="Q4"/>
  <c r="R4"/>
  <c r="M5"/>
  <c r="AB5" s="1"/>
  <c r="N5"/>
  <c r="K4" s="1"/>
  <c r="U6"/>
  <c r="Z4" s="1"/>
  <c r="AR4" s="1"/>
  <c r="V6"/>
  <c r="C16" i="2" s="1"/>
  <c r="M7" i="6"/>
  <c r="AB6" s="1"/>
  <c r="N7"/>
  <c r="B8"/>
  <c r="Z5" s="1"/>
  <c r="AR6" s="1"/>
  <c r="C8"/>
  <c r="J8"/>
  <c r="F6" s="1"/>
  <c r="K8"/>
  <c r="G6" s="1"/>
  <c r="Q8"/>
  <c r="R8"/>
  <c r="M9"/>
  <c r="AB7" s="1"/>
  <c r="N9"/>
  <c r="F10"/>
  <c r="G10"/>
  <c r="M13"/>
  <c r="AB14" s="1"/>
  <c r="N13"/>
  <c r="Q14"/>
  <c r="R14"/>
  <c r="M15"/>
  <c r="AB15" s="1"/>
  <c r="N15"/>
  <c r="K14" s="1"/>
  <c r="U16"/>
  <c r="Z14" s="1"/>
  <c r="AR5" s="1"/>
  <c r="V16"/>
  <c r="C19" i="2" s="1"/>
  <c r="M17" i="6"/>
  <c r="AB16" s="1"/>
  <c r="N17"/>
  <c r="J18"/>
  <c r="F16" s="1"/>
  <c r="K18"/>
  <c r="G16" s="1"/>
  <c r="M19"/>
  <c r="AB17" s="1"/>
  <c r="N19"/>
  <c r="R18" s="1"/>
  <c r="F20"/>
  <c r="B18" s="1"/>
  <c r="G20"/>
  <c r="C18" s="1"/>
  <c r="C14" i="2" s="1"/>
  <c r="M3" i="14"/>
  <c r="AB4" s="1"/>
  <c r="N3"/>
  <c r="Q4"/>
  <c r="R4"/>
  <c r="M5"/>
  <c r="AB5" s="1"/>
  <c r="N5"/>
  <c r="K4" s="1"/>
  <c r="U6"/>
  <c r="Z4" s="1"/>
  <c r="AR4" s="1"/>
  <c r="V6"/>
  <c r="M7"/>
  <c r="AB6" s="1"/>
  <c r="N7"/>
  <c r="J8"/>
  <c r="F6" s="1"/>
  <c r="K8"/>
  <c r="G6" s="1"/>
  <c r="M9"/>
  <c r="AB7" s="1"/>
  <c r="N9"/>
  <c r="R8" s="1"/>
  <c r="F10"/>
  <c r="B8" s="1"/>
  <c r="G10"/>
  <c r="C8" s="1"/>
  <c r="C11" i="2" s="1"/>
  <c r="M13" i="14"/>
  <c r="AB14" s="1"/>
  <c r="N13"/>
  <c r="J14"/>
  <c r="K14"/>
  <c r="Q14"/>
  <c r="R14"/>
  <c r="M15"/>
  <c r="AB15" s="1"/>
  <c r="N15"/>
  <c r="F16"/>
  <c r="Z17" s="1"/>
  <c r="AR17" s="1"/>
  <c r="G16"/>
  <c r="U16"/>
  <c r="Z14" s="1"/>
  <c r="AR5" s="1"/>
  <c r="V16"/>
  <c r="C25" i="2" s="1"/>
  <c r="M17" i="14"/>
  <c r="AB16" s="1"/>
  <c r="N17"/>
  <c r="B18"/>
  <c r="Z15" s="1"/>
  <c r="AR7" s="1"/>
  <c r="C18"/>
  <c r="C8" i="2" s="1"/>
  <c r="J18" i="14"/>
  <c r="K18"/>
  <c r="M19"/>
  <c r="AB17" s="1"/>
  <c r="N19"/>
  <c r="R18" s="1"/>
  <c r="F20"/>
  <c r="G20"/>
  <c r="F2" i="7"/>
  <c r="L2"/>
  <c r="F3"/>
  <c r="L3"/>
  <c r="F4"/>
  <c r="L4"/>
  <c r="F5"/>
  <c r="L5"/>
  <c r="F6"/>
  <c r="L6"/>
  <c r="F7"/>
  <c r="L7"/>
  <c r="F8"/>
  <c r="L8"/>
  <c r="F9"/>
  <c r="L9"/>
  <c r="F10"/>
  <c r="L10"/>
  <c r="F11"/>
  <c r="L11"/>
  <c r="F12"/>
  <c r="L12"/>
  <c r="F13"/>
  <c r="L13"/>
  <c r="F14"/>
  <c r="L14"/>
  <c r="F15"/>
  <c r="L15"/>
  <c r="F16"/>
  <c r="L16"/>
  <c r="F17"/>
  <c r="L17"/>
  <c r="F18"/>
  <c r="L18"/>
  <c r="F19"/>
  <c r="L19"/>
  <c r="F20"/>
  <c r="L20"/>
  <c r="F21"/>
  <c r="L21"/>
  <c r="F22"/>
  <c r="L22"/>
  <c r="F23"/>
  <c r="L23"/>
  <c r="F24"/>
  <c r="L24"/>
  <c r="F25"/>
  <c r="L25"/>
  <c r="F26"/>
  <c r="L26"/>
  <c r="F27"/>
  <c r="L27"/>
  <c r="F28"/>
  <c r="L28"/>
  <c r="F29"/>
  <c r="L29"/>
  <c r="F30"/>
  <c r="L30"/>
  <c r="F31"/>
  <c r="L31"/>
  <c r="F32"/>
  <c r="L32"/>
  <c r="F33"/>
  <c r="L33"/>
  <c r="F2" i="2"/>
  <c r="J2"/>
  <c r="N2"/>
  <c r="B4"/>
  <c r="C4"/>
  <c r="V4"/>
  <c r="W4"/>
  <c r="AF4"/>
  <c r="B5"/>
  <c r="V5" s="1"/>
  <c r="C5"/>
  <c r="F5"/>
  <c r="G5"/>
  <c r="W5"/>
  <c r="AF5"/>
  <c r="J6"/>
  <c r="K6"/>
  <c r="W6"/>
  <c r="AF6"/>
  <c r="C7"/>
  <c r="F7"/>
  <c r="D6" i="7" s="1"/>
  <c r="K6" s="1"/>
  <c r="G7" i="2"/>
  <c r="W7"/>
  <c r="AF7"/>
  <c r="W8"/>
  <c r="AF8"/>
  <c r="N9"/>
  <c r="O9"/>
  <c r="W9"/>
  <c r="AF9"/>
  <c r="B10"/>
  <c r="V8" s="1"/>
  <c r="C10"/>
  <c r="W10"/>
  <c r="AF10"/>
  <c r="F11"/>
  <c r="G11"/>
  <c r="W11"/>
  <c r="AF11"/>
  <c r="J12"/>
  <c r="D4" i="7" s="1"/>
  <c r="K4" s="1"/>
  <c r="K12" i="2"/>
  <c r="W12"/>
  <c r="AF12"/>
  <c r="B13"/>
  <c r="V10" s="1"/>
  <c r="C13"/>
  <c r="F13"/>
  <c r="D7" i="7" s="1"/>
  <c r="K7" s="1"/>
  <c r="G13" i="2"/>
  <c r="W13"/>
  <c r="AF13"/>
  <c r="W14"/>
  <c r="AF14"/>
  <c r="R15"/>
  <c r="D2" i="7" s="1"/>
  <c r="S15" i="2"/>
  <c r="W15"/>
  <c r="AF15"/>
  <c r="B16"/>
  <c r="V12" s="1"/>
  <c r="W16"/>
  <c r="AF16"/>
  <c r="F17"/>
  <c r="G17"/>
  <c r="W17"/>
  <c r="AF17"/>
  <c r="J18"/>
  <c r="K18"/>
  <c r="W18"/>
  <c r="AF18"/>
  <c r="B19"/>
  <c r="V14" s="1"/>
  <c r="F19"/>
  <c r="D8" i="7" s="1"/>
  <c r="K8" s="1"/>
  <c r="G19" i="2"/>
  <c r="W19"/>
  <c r="AF19"/>
  <c r="AF20"/>
  <c r="N21"/>
  <c r="D3" i="7" s="1"/>
  <c r="K3" s="1"/>
  <c r="O21" i="2"/>
  <c r="AF21"/>
  <c r="C22"/>
  <c r="AF22"/>
  <c r="B23"/>
  <c r="V17" s="1"/>
  <c r="C23"/>
  <c r="F23"/>
  <c r="G23"/>
  <c r="AF23"/>
  <c r="J24"/>
  <c r="K24"/>
  <c r="AF24"/>
  <c r="B25"/>
  <c r="V18" s="1"/>
  <c r="F25"/>
  <c r="D9" i="7" s="1"/>
  <c r="K9" s="1"/>
  <c r="G25" i="2"/>
  <c r="AF25"/>
  <c r="AF26"/>
  <c r="AF27"/>
  <c r="AF28"/>
  <c r="AF29"/>
  <c r="AF30"/>
  <c r="AF31"/>
  <c r="AF32"/>
  <c r="AF33"/>
  <c r="AF34"/>
  <c r="AF35"/>
  <c r="D16" i="7"/>
  <c r="K16" s="1"/>
  <c r="D5"/>
  <c r="K5" s="1"/>
  <c r="AF15" i="13"/>
  <c r="AE15"/>
  <c r="Z14"/>
  <c r="AR5" s="1"/>
  <c r="AC5" i="2" s="1"/>
  <c r="B7"/>
  <c r="V6" s="1"/>
  <c r="Z6" i="6"/>
  <c r="AR14" s="1"/>
  <c r="AC24" i="2" s="1"/>
  <c r="AK15" i="13"/>
  <c r="AE6"/>
  <c r="AF6"/>
  <c r="AG6"/>
  <c r="AK7" i="5"/>
  <c r="AD7"/>
  <c r="AK17"/>
  <c r="AL17"/>
  <c r="AH17"/>
  <c r="AD17"/>
  <c r="AC16" i="13"/>
  <c r="AG16"/>
  <c r="AS4" i="14"/>
  <c r="AD28" i="2" s="1"/>
  <c r="AC28"/>
  <c r="AK14" i="6"/>
  <c r="AC14"/>
  <c r="AF6"/>
  <c r="AH6"/>
  <c r="AD6"/>
  <c r="AG6"/>
  <c r="AE4"/>
  <c r="AD4"/>
  <c r="AF4"/>
  <c r="AE15" i="5"/>
  <c r="AK15"/>
  <c r="AF15"/>
  <c r="AK14" i="13"/>
  <c r="Z6"/>
  <c r="AR14" s="1"/>
  <c r="D18" i="7" s="1"/>
  <c r="AE5" i="5"/>
  <c r="AC5"/>
  <c r="AF5"/>
  <c r="AK5"/>
  <c r="AS4" i="13"/>
  <c r="AD4" i="2" s="1"/>
  <c r="AF4" i="13"/>
  <c r="AC4"/>
  <c r="AL4"/>
  <c r="AG16" i="14"/>
  <c r="AL16"/>
  <c r="AJ16"/>
  <c r="AH16"/>
  <c r="AI16"/>
  <c r="AH14"/>
  <c r="AF14"/>
  <c r="AE14"/>
  <c r="AK14"/>
  <c r="AL14"/>
  <c r="AG17" i="6"/>
  <c r="AK17"/>
  <c r="AL4" i="14"/>
  <c r="AK4"/>
  <c r="AE4"/>
  <c r="AS14" i="13"/>
  <c r="AD8" i="2" s="1"/>
  <c r="AD15" i="13"/>
  <c r="D10" i="7"/>
  <c r="K10" s="1"/>
  <c r="AL15" i="13"/>
  <c r="AG15" l="1"/>
  <c r="AH15"/>
  <c r="Z7"/>
  <c r="AR16" s="1"/>
  <c r="V22" i="2" s="1"/>
  <c r="AI6" i="13"/>
  <c r="AJ6"/>
  <c r="Z5" i="14"/>
  <c r="AR6" s="1"/>
  <c r="Z6"/>
  <c r="AR14" s="1"/>
  <c r="B14" i="2"/>
  <c r="V11" s="1"/>
  <c r="Z15" i="6"/>
  <c r="AR7" s="1"/>
  <c r="AS7" s="1"/>
  <c r="AD23" i="2" s="1"/>
  <c r="Z16" i="6"/>
  <c r="AR15" s="1"/>
  <c r="D23" i="7" s="1"/>
  <c r="K23" s="1"/>
  <c r="AI17" i="6"/>
  <c r="AI14"/>
  <c r="AJ17"/>
  <c r="Z7"/>
  <c r="AR16" s="1"/>
  <c r="AJ4"/>
  <c r="AJ6"/>
  <c r="Z15" i="5"/>
  <c r="AR7" s="1"/>
  <c r="B26" i="2"/>
  <c r="Z16" i="5"/>
  <c r="AR15" s="1"/>
  <c r="AJ15"/>
  <c r="AJ7"/>
  <c r="AI5"/>
  <c r="Z15" i="13"/>
  <c r="AR7" s="1"/>
  <c r="B20" i="2"/>
  <c r="V15" s="1"/>
  <c r="Z16" i="13"/>
  <c r="AR15" s="1"/>
  <c r="Z17"/>
  <c r="AR17" s="1"/>
  <c r="AJ16"/>
  <c r="AI15"/>
  <c r="AJ15"/>
  <c r="Q18" i="14"/>
  <c r="Q8"/>
  <c r="J4"/>
  <c r="Z7" s="1"/>
  <c r="AR16" s="1"/>
  <c r="Q18" i="6"/>
  <c r="AE17" s="1"/>
  <c r="J14"/>
  <c r="AG14" s="1"/>
  <c r="J4"/>
  <c r="AH4" s="1"/>
  <c r="Q18" i="5"/>
  <c r="J4" i="13"/>
  <c r="J18" i="7"/>
  <c r="K18"/>
  <c r="J2"/>
  <c r="K2"/>
  <c r="J14" i="5"/>
  <c r="Z17" s="1"/>
  <c r="AR17" s="1"/>
  <c r="Q8"/>
  <c r="J4"/>
  <c r="Z7" s="1"/>
  <c r="AR16" s="1"/>
  <c r="Q18" i="13"/>
  <c r="J16" i="7"/>
  <c r="J10"/>
  <c r="Z5" i="5"/>
  <c r="AR6" s="1"/>
  <c r="Z6"/>
  <c r="AR14" s="1"/>
  <c r="B17" i="2"/>
  <c r="B11"/>
  <c r="V9" s="1"/>
  <c r="AS5" i="13"/>
  <c r="AD5" i="2" s="1"/>
  <c r="B22"/>
  <c r="V16" s="1"/>
  <c r="B8"/>
  <c r="V7" s="1"/>
  <c r="AE17" i="13"/>
  <c r="AG17"/>
  <c r="AL17"/>
  <c r="AC17"/>
  <c r="AI17"/>
  <c r="AK17"/>
  <c r="AH17"/>
  <c r="AJ17"/>
  <c r="AD17"/>
  <c r="AF17"/>
  <c r="AN15"/>
  <c r="AC8" i="2"/>
  <c r="V20"/>
  <c r="V29"/>
  <c r="D30" i="7"/>
  <c r="AS16" i="6"/>
  <c r="AD26" i="2" s="1"/>
  <c r="D12" i="7"/>
  <c r="K12" s="1"/>
  <c r="AN17" i="13"/>
  <c r="AC23" i="2"/>
  <c r="X6"/>
  <c r="X10"/>
  <c r="Y10" s="1"/>
  <c r="Z10" s="1"/>
  <c r="AA10" s="1"/>
  <c r="X4"/>
  <c r="Y4" s="1"/>
  <c r="AE15" i="14"/>
  <c r="AD15"/>
  <c r="AI15"/>
  <c r="AF15"/>
  <c r="AK15"/>
  <c r="AL15"/>
  <c r="AC15"/>
  <c r="AG15"/>
  <c r="AJ15"/>
  <c r="AH15"/>
  <c r="AH7" i="6"/>
  <c r="AF7"/>
  <c r="AI7"/>
  <c r="AK7"/>
  <c r="AD7"/>
  <c r="AJ7"/>
  <c r="AC7"/>
  <c r="AL7"/>
  <c r="AG7"/>
  <c r="AE7"/>
  <c r="D15" i="7"/>
  <c r="AC26" i="2"/>
  <c r="X5"/>
  <c r="Y5" s="1"/>
  <c r="Z5" s="1"/>
  <c r="AA5" s="1"/>
  <c r="J23" i="7"/>
  <c r="J6"/>
  <c r="AC30" i="2"/>
  <c r="AS6" i="14"/>
  <c r="AD30" i="2" s="1"/>
  <c r="AC21"/>
  <c r="AS5" i="6"/>
  <c r="AD21" i="2" s="1"/>
  <c r="AC13"/>
  <c r="AS5" i="5"/>
  <c r="AD13" i="2" s="1"/>
  <c r="AI6" i="5"/>
  <c r="AJ6"/>
  <c r="AL6"/>
  <c r="AK6"/>
  <c r="AG6"/>
  <c r="AC6"/>
  <c r="AH6"/>
  <c r="AF6"/>
  <c r="AE6"/>
  <c r="AD6"/>
  <c r="J8" i="7"/>
  <c r="AC17" i="14"/>
  <c r="AF17"/>
  <c r="AI17"/>
  <c r="AH17"/>
  <c r="AL17"/>
  <c r="AD17"/>
  <c r="AJ17"/>
  <c r="AG17"/>
  <c r="AK17"/>
  <c r="AE17"/>
  <c r="AE5" i="6"/>
  <c r="AF5"/>
  <c r="AK5"/>
  <c r="AG5"/>
  <c r="AC5"/>
  <c r="AJ5"/>
  <c r="AL5"/>
  <c r="AD5"/>
  <c r="AH5"/>
  <c r="AI5"/>
  <c r="X15" i="2"/>
  <c r="V30"/>
  <c r="J7" i="7"/>
  <c r="X18" i="2"/>
  <c r="X16"/>
  <c r="X17"/>
  <c r="AS14" i="14"/>
  <c r="AD32" i="2" s="1"/>
  <c r="AC32"/>
  <c r="D24" i="7"/>
  <c r="K24" s="1"/>
  <c r="V32" i="2"/>
  <c r="AS14" i="5"/>
  <c r="AD16" i="2" s="1"/>
  <c r="D20" i="7"/>
  <c r="K20" s="1"/>
  <c r="X8" i="2"/>
  <c r="AG5" i="14"/>
  <c r="AJ5"/>
  <c r="AF5"/>
  <c r="AE5"/>
  <c r="AL5"/>
  <c r="AD5"/>
  <c r="AI5"/>
  <c r="AK5"/>
  <c r="AH5"/>
  <c r="AC5"/>
  <c r="AD15" i="6"/>
  <c r="AC15"/>
  <c r="AL15"/>
  <c r="AJ15"/>
  <c r="AG15"/>
  <c r="AF15"/>
  <c r="AI15"/>
  <c r="AE15"/>
  <c r="AK15"/>
  <c r="AH15"/>
  <c r="AF16" i="5"/>
  <c r="AC16"/>
  <c r="AE16"/>
  <c r="AK16"/>
  <c r="AG16"/>
  <c r="AD16"/>
  <c r="AI16"/>
  <c r="AJ16"/>
  <c r="AL16"/>
  <c r="AH16"/>
  <c r="AS4"/>
  <c r="AD12" i="2" s="1"/>
  <c r="AC12"/>
  <c r="AD7" i="13"/>
  <c r="AE7"/>
  <c r="AJ7"/>
  <c r="AH7"/>
  <c r="AK7"/>
  <c r="AG7"/>
  <c r="AC7"/>
  <c r="AL7"/>
  <c r="AF7"/>
  <c r="AI7"/>
  <c r="AD5"/>
  <c r="AI5"/>
  <c r="AH5"/>
  <c r="AE5"/>
  <c r="AF5"/>
  <c r="AC5"/>
  <c r="AK5"/>
  <c r="AL5"/>
  <c r="AG5"/>
  <c r="AJ5"/>
  <c r="AS15"/>
  <c r="AD9" i="2" s="1"/>
  <c r="AC9"/>
  <c r="D19" i="7"/>
  <c r="K19" s="1"/>
  <c r="V21" i="2"/>
  <c r="D21" i="7"/>
  <c r="K21" s="1"/>
  <c r="AS15" i="5"/>
  <c r="AD17" i="2" s="1"/>
  <c r="J9" i="7"/>
  <c r="AC35" i="2"/>
  <c r="D33" i="7"/>
  <c r="K33" s="1"/>
  <c r="AS17" i="14"/>
  <c r="AD35" i="2" s="1"/>
  <c r="V35"/>
  <c r="AK7" i="14"/>
  <c r="AF7"/>
  <c r="AE7"/>
  <c r="AL7"/>
  <c r="AG7"/>
  <c r="AJ7"/>
  <c r="AI7"/>
  <c r="AH7"/>
  <c r="AC7"/>
  <c r="AM7" s="1"/>
  <c r="AD7"/>
  <c r="AN7" s="1"/>
  <c r="AH16" i="6"/>
  <c r="AC16"/>
  <c r="AK16"/>
  <c r="AJ16"/>
  <c r="AD16"/>
  <c r="AL16"/>
  <c r="AG16"/>
  <c r="AF16"/>
  <c r="AE16"/>
  <c r="AI16"/>
  <c r="AC22" i="2"/>
  <c r="AS6" i="6"/>
  <c r="AD22" i="2" s="1"/>
  <c r="AG14" i="5"/>
  <c r="AI14"/>
  <c r="AF14"/>
  <c r="AL14"/>
  <c r="AK14"/>
  <c r="AD14"/>
  <c r="AJ14"/>
  <c r="AC14"/>
  <c r="AE14"/>
  <c r="AH14"/>
  <c r="AE4"/>
  <c r="AK4"/>
  <c r="AG4"/>
  <c r="AD4"/>
  <c r="AI4"/>
  <c r="AL4"/>
  <c r="AH4"/>
  <c r="AJ4"/>
  <c r="AF4"/>
  <c r="AC4"/>
  <c r="AM6"/>
  <c r="X12" i="2"/>
  <c r="Y12" s="1"/>
  <c r="Z12" s="1"/>
  <c r="AA12" s="1"/>
  <c r="Z16" i="14"/>
  <c r="AR15" s="1"/>
  <c r="AS15" s="1"/>
  <c r="AD33" i="2" s="1"/>
  <c r="AM5" i="6"/>
  <c r="AS15"/>
  <c r="AD25" i="2" s="1"/>
  <c r="AC25"/>
  <c r="X14"/>
  <c r="X7"/>
  <c r="AC33"/>
  <c r="AC14" i="14"/>
  <c r="AJ14"/>
  <c r="AG14"/>
  <c r="AI14"/>
  <c r="AD14"/>
  <c r="AC6"/>
  <c r="AK6"/>
  <c r="AJ6"/>
  <c r="AI6"/>
  <c r="AD6"/>
  <c r="AH6"/>
  <c r="AL6"/>
  <c r="AG6"/>
  <c r="AF6"/>
  <c r="AE6"/>
  <c r="AH17" i="6"/>
  <c r="AF17"/>
  <c r="AD17"/>
  <c r="AC17"/>
  <c r="AM17" s="1"/>
  <c r="AL17"/>
  <c r="AG4"/>
  <c r="AK4"/>
  <c r="AC4"/>
  <c r="AL4"/>
  <c r="AN4" s="1"/>
  <c r="AI4"/>
  <c r="AC15" i="5"/>
  <c r="AL15"/>
  <c r="AH15"/>
  <c r="AG15"/>
  <c r="AD15"/>
  <c r="AI15"/>
  <c r="AG5"/>
  <c r="AM5" s="1"/>
  <c r="AD5"/>
  <c r="AJ5"/>
  <c r="AL5"/>
  <c r="AH5"/>
  <c r="AK16" i="13"/>
  <c r="AL16"/>
  <c r="AH16"/>
  <c r="AD16"/>
  <c r="AI16"/>
  <c r="V23" i="2"/>
  <c r="D27" i="7"/>
  <c r="K27" s="1"/>
  <c r="AC11" i="2"/>
  <c r="AS6" i="13"/>
  <c r="AD6" i="2" s="1"/>
  <c r="AC6"/>
  <c r="AD4" i="13"/>
  <c r="AI4"/>
  <c r="AE4"/>
  <c r="AJ4"/>
  <c r="AK4"/>
  <c r="AM5"/>
  <c r="AN16" i="5"/>
  <c r="AM15" i="6"/>
  <c r="Y15" i="2"/>
  <c r="X11"/>
  <c r="J20" i="7"/>
  <c r="AC16" i="2"/>
  <c r="V24"/>
  <c r="V25"/>
  <c r="AC17"/>
  <c r="D22" i="7"/>
  <c r="K22" s="1"/>
  <c r="AS14" i="6"/>
  <c r="AD24" i="2" s="1"/>
  <c r="V28"/>
  <c r="J3" i="7"/>
  <c r="J4"/>
  <c r="X9" i="2"/>
  <c r="AE16" i="14"/>
  <c r="AC16"/>
  <c r="AF16"/>
  <c r="AK16"/>
  <c r="AD16"/>
  <c r="AN16" s="1"/>
  <c r="AS5"/>
  <c r="AD29" i="2" s="1"/>
  <c r="AC29"/>
  <c r="AC31"/>
  <c r="AS7" i="14"/>
  <c r="AD31" i="2" s="1"/>
  <c r="AD4" i="14"/>
  <c r="AI4"/>
  <c r="AC4"/>
  <c r="AF4"/>
  <c r="AJ4"/>
  <c r="AF14" i="6"/>
  <c r="AH14"/>
  <c r="AL14"/>
  <c r="AJ14"/>
  <c r="AD14"/>
  <c r="AE14"/>
  <c r="AM14" s="1"/>
  <c r="AC6"/>
  <c r="AL6"/>
  <c r="AI6"/>
  <c r="AK6"/>
  <c r="AE6"/>
  <c r="AS4"/>
  <c r="AD20" i="2" s="1"/>
  <c r="AC20"/>
  <c r="AG17" i="5"/>
  <c r="AE17"/>
  <c r="AJ17"/>
  <c r="AF17"/>
  <c r="AI17"/>
  <c r="AC17"/>
  <c r="AG7"/>
  <c r="AI7"/>
  <c r="AL7"/>
  <c r="AH7"/>
  <c r="AC7"/>
  <c r="AS7" i="13"/>
  <c r="AD7" i="2" s="1"/>
  <c r="AC7"/>
  <c r="AF14" i="13"/>
  <c r="AE14"/>
  <c r="AD14"/>
  <c r="AG14"/>
  <c r="AJ14"/>
  <c r="AI14"/>
  <c r="AH14"/>
  <c r="AL14"/>
  <c r="AC14"/>
  <c r="AC6"/>
  <c r="AL6"/>
  <c r="AH6"/>
  <c r="AK6"/>
  <c r="AD6"/>
  <c r="AS16"/>
  <c r="AD10" i="2" s="1"/>
  <c r="AC10"/>
  <c r="D26" i="7"/>
  <c r="K26" s="1"/>
  <c r="AN6" i="6"/>
  <c r="Y17" i="2"/>
  <c r="Z17" s="1"/>
  <c r="AM15" i="13"/>
  <c r="AO15" s="1"/>
  <c r="AS17" s="1"/>
  <c r="AD11" i="2" s="1"/>
  <c r="Y16"/>
  <c r="Y18"/>
  <c r="Y6"/>
  <c r="Z6" s="1"/>
  <c r="D11" i="7"/>
  <c r="K11" s="1"/>
  <c r="J5"/>
  <c r="D13"/>
  <c r="K13" s="1"/>
  <c r="V26" i="2" l="1"/>
  <c r="AC18"/>
  <c r="D28" i="7"/>
  <c r="K28" s="1"/>
  <c r="AC19" i="2"/>
  <c r="V27"/>
  <c r="D29" i="7"/>
  <c r="AC34" i="2"/>
  <c r="D32" i="7"/>
  <c r="V34" i="2"/>
  <c r="J15" i="7"/>
  <c r="K15"/>
  <c r="J30"/>
  <c r="K30"/>
  <c r="AE16" i="13"/>
  <c r="AM16" s="1"/>
  <c r="AF16"/>
  <c r="AF7" i="5"/>
  <c r="AE7"/>
  <c r="AG4" i="13"/>
  <c r="AH4"/>
  <c r="V19" i="2"/>
  <c r="X19" s="1"/>
  <c r="Y19" s="1"/>
  <c r="Z19" s="1"/>
  <c r="D17" i="7"/>
  <c r="AH4" i="14"/>
  <c r="AG4"/>
  <c r="AM4" s="1"/>
  <c r="AS7" i="5"/>
  <c r="AD15" i="2" s="1"/>
  <c r="AC15"/>
  <c r="AM17" i="13"/>
  <c r="Z17" i="6"/>
  <c r="AR17" s="1"/>
  <c r="V13" i="2"/>
  <c r="X13" s="1"/>
  <c r="Y13" s="1"/>
  <c r="Z13" s="1"/>
  <c r="AA13" s="1"/>
  <c r="D14" i="7"/>
  <c r="K14" s="1"/>
  <c r="AC14" i="2"/>
  <c r="AS6" i="5"/>
  <c r="AD14" i="2" s="1"/>
  <c r="AO17" i="13"/>
  <c r="D25" i="7"/>
  <c r="K25" s="1"/>
  <c r="AN7" i="6"/>
  <c r="AM15" i="14"/>
  <c r="Z4" i="2"/>
  <c r="AA4" s="1"/>
  <c r="J12" i="7"/>
  <c r="AM7" i="6"/>
  <c r="AO7" s="1"/>
  <c r="AN15" i="14"/>
  <c r="AM5"/>
  <c r="AO15"/>
  <c r="AM17"/>
  <c r="AN14"/>
  <c r="V33" i="2"/>
  <c r="AO7" i="14"/>
  <c r="AN5" i="13"/>
  <c r="AO5" s="1"/>
  <c r="AM7"/>
  <c r="AM16" i="5"/>
  <c r="AO16" s="1"/>
  <c r="AA19" i="2"/>
  <c r="AN5" i="6"/>
  <c r="AO5" s="1"/>
  <c r="AN17" i="14"/>
  <c r="AN6" i="5"/>
  <c r="AO6" s="1"/>
  <c r="J21" i="7"/>
  <c r="J19"/>
  <c r="J24"/>
  <c r="AN7" i="13"/>
  <c r="AN15" i="6"/>
  <c r="AO15" s="1"/>
  <c r="AS17" s="1"/>
  <c r="AD27" i="2" s="1"/>
  <c r="J33" i="7"/>
  <c r="AM14" i="13"/>
  <c r="AN7" i="5"/>
  <c r="AM17"/>
  <c r="AN17"/>
  <c r="AN14" i="6"/>
  <c r="AN4" i="13"/>
  <c r="AM4" i="5"/>
  <c r="AN4"/>
  <c r="AM14"/>
  <c r="AN14"/>
  <c r="AN16" i="6"/>
  <c r="AM16"/>
  <c r="AN5" i="14"/>
  <c r="AO5" s="1"/>
  <c r="AS16" s="1"/>
  <c r="AD34" i="2" s="1"/>
  <c r="Y8"/>
  <c r="Z8" s="1"/>
  <c r="J11" i="7"/>
  <c r="Z18" i="2"/>
  <c r="AA18" s="1"/>
  <c r="J28" i="7"/>
  <c r="J22"/>
  <c r="Y11" i="2"/>
  <c r="Z11" s="1"/>
  <c r="AA11" s="1"/>
  <c r="AG27"/>
  <c r="Y7"/>
  <c r="Z7" s="1"/>
  <c r="AA17"/>
  <c r="AN6" i="13"/>
  <c r="AM6"/>
  <c r="AM7" i="5"/>
  <c r="AO7" s="1"/>
  <c r="AO14" i="6"/>
  <c r="AN4" i="14"/>
  <c r="AM16"/>
  <c r="AO16" s="1"/>
  <c r="AN5" i="5"/>
  <c r="AM4" i="6"/>
  <c r="AO4" s="1"/>
  <c r="AM14" i="14"/>
  <c r="AO14" s="1"/>
  <c r="J13" i="7"/>
  <c r="Z16" i="2"/>
  <c r="AA16" s="1"/>
  <c r="J26" i="7"/>
  <c r="Y9" i="2"/>
  <c r="Z9" s="1"/>
  <c r="AA9" s="1"/>
  <c r="Z15"/>
  <c r="AA15" s="1"/>
  <c r="J27" i="7"/>
  <c r="J25"/>
  <c r="AN14" i="13"/>
  <c r="AO14" s="1"/>
  <c r="AO17" i="5"/>
  <c r="AM6" i="6"/>
  <c r="AO6" s="1"/>
  <c r="AA6" i="2"/>
  <c r="AM4" i="13"/>
  <c r="AO4" s="1"/>
  <c r="AN16"/>
  <c r="AO16" s="1"/>
  <c r="AO5" i="5"/>
  <c r="AS16" s="1"/>
  <c r="AD18" i="2" s="1"/>
  <c r="AG31" s="1"/>
  <c r="AN15" i="5"/>
  <c r="AM15"/>
  <c r="AN17" i="6"/>
  <c r="AO17" s="1"/>
  <c r="AN6" i="14"/>
  <c r="AM6"/>
  <c r="Y14" i="2"/>
  <c r="Z14" s="1"/>
  <c r="AC27" l="1"/>
  <c r="V31"/>
  <c r="D31" i="7"/>
  <c r="K17"/>
  <c r="J17"/>
  <c r="K32"/>
  <c r="J32"/>
  <c r="K29"/>
  <c r="J29"/>
  <c r="AO4" i="14"/>
  <c r="AO7" i="13"/>
  <c r="J14" i="7"/>
  <c r="AO15" i="5"/>
  <c r="AS17" s="1"/>
  <c r="AD19" i="2" s="1"/>
  <c r="AG23" s="1"/>
  <c r="AH28"/>
  <c r="AH32"/>
  <c r="AH33"/>
  <c r="AH8"/>
  <c r="AH9"/>
  <c r="AH27"/>
  <c r="AH26"/>
  <c r="AH34"/>
  <c r="AH31"/>
  <c r="AH4"/>
  <c r="AH11"/>
  <c r="AH10"/>
  <c r="AH7"/>
  <c r="AH19"/>
  <c r="AH25"/>
  <c r="AH30"/>
  <c r="AH35"/>
  <c r="AH15"/>
  <c r="AH21"/>
  <c r="AH16"/>
  <c r="AH6"/>
  <c r="AH14"/>
  <c r="AH20"/>
  <c r="AH29"/>
  <c r="AH22"/>
  <c r="AH12"/>
  <c r="AH17"/>
  <c r="AH13"/>
  <c r="AH24"/>
  <c r="AH18"/>
  <c r="AH5"/>
  <c r="AH23"/>
  <c r="AI23" s="1"/>
  <c r="AO14" i="5"/>
  <c r="AO4"/>
  <c r="AO17" i="14"/>
  <c r="AO6" i="13"/>
  <c r="AO16" i="6"/>
  <c r="AA8" i="2"/>
  <c r="AO6" i="14"/>
  <c r="AA14" i="2"/>
  <c r="AI27"/>
  <c r="AA7"/>
  <c r="AI31"/>
  <c r="K31" i="7" l="1"/>
  <c r="J31"/>
  <c r="AG21" i="2"/>
  <c r="AI21" s="1"/>
  <c r="AG22"/>
  <c r="AG35"/>
  <c r="AI35" s="1"/>
  <c r="AG14"/>
  <c r="AI14" s="1"/>
  <c r="AG9"/>
  <c r="AI9" s="1"/>
  <c r="AG12"/>
  <c r="AI12" s="1"/>
  <c r="AG13"/>
  <c r="AI13" s="1"/>
  <c r="AG5"/>
  <c r="AI5" s="1"/>
  <c r="AG10"/>
  <c r="AI10" s="1"/>
  <c r="AG15"/>
  <c r="AI15" s="1"/>
  <c r="AG30"/>
  <c r="AI30" s="1"/>
  <c r="AG29"/>
  <c r="AI29" s="1"/>
  <c r="AG4"/>
  <c r="AI4" s="1"/>
  <c r="AG18"/>
  <c r="AG16"/>
  <c r="AI16" s="1"/>
  <c r="AG11"/>
  <c r="AI11" s="1"/>
  <c r="AG8"/>
  <c r="AI8" s="1"/>
  <c r="AG7"/>
  <c r="AI7" s="1"/>
  <c r="AG25"/>
  <c r="AI25" s="1"/>
  <c r="AG32"/>
  <c r="AI32" s="1"/>
  <c r="AG33"/>
  <c r="AI33" s="1"/>
  <c r="AG24"/>
  <c r="AI24" s="1"/>
  <c r="AG28"/>
  <c r="AI28" s="1"/>
  <c r="AG26"/>
  <c r="AI26" s="1"/>
  <c r="AG19"/>
  <c r="AI19" s="1"/>
  <c r="AG17"/>
  <c r="AI17" s="1"/>
  <c r="AG20"/>
  <c r="AI20" s="1"/>
  <c r="AG6"/>
  <c r="AG34"/>
  <c r="AI34" s="1"/>
  <c r="AI18"/>
  <c r="AI22"/>
  <c r="AI6"/>
  <c r="G5" i="7"/>
  <c r="G6"/>
  <c r="G29"/>
  <c r="G15"/>
  <c r="G12"/>
  <c r="G14"/>
  <c r="G10"/>
  <c r="G30"/>
  <c r="G16"/>
  <c r="G3"/>
  <c r="G17"/>
  <c r="G8"/>
  <c r="G4"/>
  <c r="G31"/>
  <c r="G32"/>
  <c r="G18"/>
  <c r="G23"/>
  <c r="G2"/>
  <c r="G7"/>
  <c r="G20"/>
  <c r="G9"/>
  <c r="G19"/>
  <c r="G33"/>
  <c r="G11"/>
  <c r="G13"/>
  <c r="G26"/>
  <c r="G21"/>
  <c r="G24"/>
  <c r="G28"/>
  <c r="G22"/>
  <c r="G27"/>
  <c r="G25"/>
</calcChain>
</file>

<file path=xl/comments1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2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3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4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5.xml><?xml version="1.0" encoding="utf-8"?>
<comments xmlns="http://schemas.openxmlformats.org/spreadsheetml/2006/main">
  <authors>
    <author>TOURBATEZ Damien</author>
  </authors>
  <commentList>
    <comment ref="C3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9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O15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21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2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sharedStrings.xml><?xml version="1.0" encoding="utf-8"?>
<sst xmlns="http://schemas.openxmlformats.org/spreadsheetml/2006/main" count="526" uniqueCount="191">
  <si>
    <t>P1</t>
  </si>
  <si>
    <t>G1</t>
  </si>
  <si>
    <t>G</t>
  </si>
  <si>
    <t>P</t>
  </si>
  <si>
    <t>Ga</t>
  </si>
  <si>
    <t>NOM</t>
  </si>
  <si>
    <t>G4</t>
  </si>
  <si>
    <t>G3</t>
  </si>
  <si>
    <t>G5</t>
  </si>
  <si>
    <t>P2</t>
  </si>
  <si>
    <t>G2</t>
  </si>
  <si>
    <t>P3</t>
  </si>
  <si>
    <t>1/8 de finale</t>
  </si>
  <si>
    <t>1/4 de finale</t>
  </si>
  <si>
    <t>1/2 finale</t>
  </si>
  <si>
    <t>Nom &amp; Prénom</t>
  </si>
  <si>
    <t>Classement</t>
  </si>
  <si>
    <t>N° Tirage</t>
  </si>
  <si>
    <t>Place</t>
  </si>
  <si>
    <t>Points</t>
  </si>
  <si>
    <t>GA</t>
  </si>
  <si>
    <t>JOUEURS</t>
  </si>
  <si>
    <t>1/8</t>
  </si>
  <si>
    <t>1/4</t>
  </si>
  <si>
    <t>1/2</t>
  </si>
  <si>
    <t>GA Poules</t>
  </si>
  <si>
    <t>GA Final</t>
  </si>
  <si>
    <t>GA TOTAL</t>
  </si>
  <si>
    <t>Formules Initiales</t>
  </si>
  <si>
    <t>P4</t>
  </si>
  <si>
    <t>G6</t>
  </si>
  <si>
    <t>G7</t>
  </si>
  <si>
    <t>G8</t>
  </si>
  <si>
    <t>P6</t>
  </si>
  <si>
    <t>P5</t>
  </si>
  <si>
    <t>G9</t>
  </si>
  <si>
    <t>G10</t>
  </si>
  <si>
    <t>QUALIFIES</t>
  </si>
  <si>
    <t>ELIMINES</t>
  </si>
  <si>
    <t>TOURNOI</t>
  </si>
  <si>
    <t>DIVISION</t>
  </si>
  <si>
    <t>NB JOUEURS</t>
  </si>
  <si>
    <t>R1</t>
  </si>
  <si>
    <t>R2</t>
  </si>
  <si>
    <t>R3</t>
  </si>
  <si>
    <t>DATE</t>
  </si>
  <si>
    <t>SAISON</t>
  </si>
  <si>
    <t>Division</t>
  </si>
  <si>
    <t>X</t>
  </si>
  <si>
    <t>F</t>
  </si>
  <si>
    <t>Nom du fichier des Licenciés</t>
  </si>
  <si>
    <t>Chemin du fichier Licenciés</t>
  </si>
  <si>
    <t>N° Licence</t>
  </si>
  <si>
    <t>Nom du Joueur</t>
  </si>
  <si>
    <t>S</t>
  </si>
  <si>
    <t>T</t>
  </si>
  <si>
    <t>A</t>
  </si>
  <si>
    <t>B</t>
  </si>
  <si>
    <t>U</t>
  </si>
  <si>
    <t>V</t>
  </si>
  <si>
    <t>C</t>
  </si>
  <si>
    <t>D</t>
  </si>
  <si>
    <t>W</t>
  </si>
  <si>
    <t>E</t>
  </si>
  <si>
    <t>H</t>
  </si>
  <si>
    <t>Y</t>
  </si>
  <si>
    <t>Z</t>
  </si>
  <si>
    <t>Club</t>
  </si>
  <si>
    <t>Licence</t>
  </si>
  <si>
    <t>VILLE DU CLUB</t>
  </si>
  <si>
    <t>INFOS UTILES POUR CE TOURNOI</t>
  </si>
  <si>
    <t>CLUB</t>
  </si>
  <si>
    <t>Nombre de joueurs
Descendants de Division</t>
  </si>
  <si>
    <t>Nombre de joueurs
Montants de Division</t>
  </si>
  <si>
    <t>OU</t>
  </si>
  <si>
    <t>Nb Parties Gagnantes
en 1/8 de finale</t>
  </si>
  <si>
    <t>Nb Parties Gagnantes
en 1/4 de finale</t>
  </si>
  <si>
    <t>Nb Parties Gagnantes
en 1/2 de finale</t>
  </si>
  <si>
    <t>Nb Parties Gagnantes
en Finale</t>
  </si>
  <si>
    <t>Finale</t>
  </si>
  <si>
    <t>Nombre de Billards
8 Pool</t>
  </si>
  <si>
    <t>Nb Parties Gagnantes
dans les Poules
(côté perdant)</t>
  </si>
  <si>
    <t>Nb Parties Gagnantes
dans les Poules
(côté gagnant)</t>
  </si>
  <si>
    <t>Forfait
Excusé</t>
  </si>
  <si>
    <t>Forfait
Non Excusé</t>
  </si>
  <si>
    <t>FNE</t>
  </si>
  <si>
    <t>FE</t>
  </si>
  <si>
    <t>I</t>
  </si>
  <si>
    <t>J</t>
  </si>
  <si>
    <t>K</t>
  </si>
  <si>
    <t>L</t>
  </si>
  <si>
    <t>M</t>
  </si>
  <si>
    <t>N</t>
  </si>
  <si>
    <t>O</t>
  </si>
  <si>
    <t>Q</t>
  </si>
  <si>
    <t>Abandon</t>
  </si>
  <si>
    <t>DISTANCES DES MATCHS</t>
  </si>
  <si>
    <t>Championnat FFB avec R3.xls</t>
  </si>
  <si>
    <t>E:\FFB\Logiciel\Championnat FFB avec R3.xls</t>
  </si>
  <si>
    <t>DAMIENFFB8POOL</t>
  </si>
  <si>
    <t>Match 1 - Billard</t>
  </si>
  <si>
    <t>Match 2 - Billard</t>
  </si>
  <si>
    <t>Match 3 - Billard</t>
  </si>
  <si>
    <t>Match 4 - Billard</t>
  </si>
  <si>
    <t>Match 5 - Billard</t>
  </si>
  <si>
    <t>Match 6 - Billard</t>
  </si>
  <si>
    <t>Match 7 - Billard</t>
  </si>
  <si>
    <t>Match 8 - Billard</t>
  </si>
  <si>
    <t>Match 9 - Billard</t>
  </si>
  <si>
    <t>Match 10 - Billard</t>
  </si>
  <si>
    <t>Match 11 - Billard</t>
  </si>
  <si>
    <t>Match 12 - Billard</t>
  </si>
  <si>
    <t>Match 13 - Billard</t>
  </si>
  <si>
    <t>Match 14 - Billard</t>
  </si>
  <si>
    <t>Match 15 - Billard</t>
  </si>
  <si>
    <t>-</t>
  </si>
  <si>
    <t>Comité Sportif</t>
  </si>
  <si>
    <t>Ligue</t>
  </si>
  <si>
    <t>CS A</t>
  </si>
  <si>
    <t>CS ADIs</t>
  </si>
  <si>
    <t>CS APL</t>
  </si>
  <si>
    <t>CS CH-L</t>
  </si>
  <si>
    <t>CS H-SS</t>
  </si>
  <si>
    <t>CS Rin</t>
  </si>
  <si>
    <t>U14</t>
  </si>
  <si>
    <t>U18</t>
  </si>
  <si>
    <t>U23</t>
  </si>
  <si>
    <t>FEMININ</t>
  </si>
  <si>
    <t>VETERAN</t>
  </si>
  <si>
    <t>2016 / 2017</t>
  </si>
  <si>
    <t>2017 / 2018</t>
  </si>
  <si>
    <t>2018 / 2019</t>
  </si>
  <si>
    <t>2019 / 2020</t>
  </si>
  <si>
    <t>2020 / 2021</t>
  </si>
  <si>
    <t>135920S</t>
  </si>
  <si>
    <t>BRENDEL CHRISTIAN</t>
  </si>
  <si>
    <t>Billard Club de Bourg en Bresse</t>
  </si>
  <si>
    <t>Night Billard Club</t>
  </si>
  <si>
    <t>BRUNET MAURICEB</t>
  </si>
  <si>
    <t>156980F</t>
  </si>
  <si>
    <t>MANDY NATHALIE</t>
  </si>
  <si>
    <t>135919R</t>
  </si>
  <si>
    <t>MICHAUD LUC</t>
  </si>
  <si>
    <t>160174C</t>
  </si>
  <si>
    <t>VALLOT PATRICE</t>
  </si>
  <si>
    <t>156333C</t>
  </si>
  <si>
    <t>LE GOFF THIERRY</t>
  </si>
  <si>
    <t>160236V</t>
  </si>
  <si>
    <t>TEBBANI AZIZ</t>
  </si>
  <si>
    <t>128999N</t>
  </si>
  <si>
    <t>PARDO RAMON</t>
  </si>
  <si>
    <t>158398X</t>
  </si>
  <si>
    <t>ROZIER MYRIAM</t>
  </si>
  <si>
    <t>156252P</t>
  </si>
  <si>
    <t>SOPIC NICOLAS</t>
  </si>
  <si>
    <t>128998M</t>
  </si>
  <si>
    <t>REDON VALERIE</t>
  </si>
  <si>
    <t>152167Z</t>
  </si>
  <si>
    <t>DI BELLA STEPHANIE</t>
  </si>
  <si>
    <t>155784F</t>
  </si>
  <si>
    <t>HERRY MIREILLE</t>
  </si>
  <si>
    <t>152190Z</t>
  </si>
  <si>
    <t>MOREL SYLVAIN</t>
  </si>
  <si>
    <t>152633F</t>
  </si>
  <si>
    <t>BACCAM BOUNLIENG</t>
  </si>
  <si>
    <t>137597F</t>
  </si>
  <si>
    <t>VAPILLON DANIEL</t>
  </si>
  <si>
    <t>152287E</t>
  </si>
  <si>
    <t>156415R</t>
  </si>
  <si>
    <t>MIRTO EVELYNE</t>
  </si>
  <si>
    <t>KLEIN STEPHANE</t>
  </si>
  <si>
    <t>148984P</t>
  </si>
  <si>
    <t>CHAIR MOURAD</t>
  </si>
  <si>
    <t>148985Q</t>
  </si>
  <si>
    <t>NC</t>
  </si>
  <si>
    <t>Blanc 1</t>
  </si>
  <si>
    <t>Blanc 2</t>
  </si>
  <si>
    <t>Blanc 3</t>
  </si>
  <si>
    <t>Blanc 4</t>
  </si>
  <si>
    <t>Blanc 5</t>
  </si>
  <si>
    <t>Blanc 6</t>
  </si>
  <si>
    <t>Blanc 7</t>
  </si>
  <si>
    <t>Blanc 8</t>
  </si>
  <si>
    <t>Blanc 9</t>
  </si>
  <si>
    <t>Blanc 10</t>
  </si>
  <si>
    <t>Blanc 11</t>
  </si>
  <si>
    <t>Blanc 12</t>
  </si>
  <si>
    <t>Blanc 13</t>
  </si>
  <si>
    <t>Beauregard</t>
  </si>
  <si>
    <t>CF</t>
  </si>
  <si>
    <t>RF</t>
  </si>
</sst>
</file>

<file path=xl/styles.xml><?xml version="1.0" encoding="utf-8"?>
<styleSheet xmlns="http://schemas.openxmlformats.org/spreadsheetml/2006/main">
  <numFmts count="1">
    <numFmt numFmtId="164" formatCode=";;;"/>
  </numFmts>
  <fonts count="30">
    <font>
      <sz val="10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10"/>
      <color indexed="8"/>
      <name val="Comic Sans MS"/>
      <family val="4"/>
    </font>
    <font>
      <b/>
      <sz val="16"/>
      <color indexed="9"/>
      <name val="Comic Sans MS"/>
      <family val="4"/>
    </font>
    <font>
      <sz val="8"/>
      <color indexed="8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24"/>
      <name val="Comic Sans MS"/>
      <family val="4"/>
    </font>
    <font>
      <b/>
      <sz val="20"/>
      <name val="Comic Sans MS"/>
      <family val="4"/>
    </font>
    <font>
      <b/>
      <sz val="14"/>
      <color indexed="12"/>
      <name val="Comic Sans MS"/>
      <family val="4"/>
    </font>
    <font>
      <b/>
      <sz val="18"/>
      <name val="Comic Sans MS"/>
      <family val="4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10"/>
      <name val="Times New Roman"/>
      <family val="1"/>
    </font>
    <font>
      <sz val="14"/>
      <color indexed="8"/>
      <name val="Comic Sans MS"/>
      <family val="4"/>
    </font>
    <font>
      <sz val="10"/>
      <color indexed="8"/>
      <name val="Arial"/>
      <family val="2"/>
    </font>
    <font>
      <sz val="10"/>
      <name val="Arial"/>
      <family val="2"/>
    </font>
    <font>
      <b/>
      <sz val="22"/>
      <name val="Comic Sans MS"/>
      <family val="4"/>
    </font>
    <font>
      <b/>
      <u/>
      <sz val="26"/>
      <color indexed="12"/>
      <name val="Comic Sans MS"/>
      <family val="4"/>
    </font>
    <font>
      <sz val="26"/>
      <name val="Arial"/>
      <family val="2"/>
    </font>
    <font>
      <b/>
      <u/>
      <sz val="26"/>
      <color indexed="53"/>
      <name val="Comic Sans MS"/>
      <family val="4"/>
    </font>
    <font>
      <b/>
      <sz val="26"/>
      <color indexed="12"/>
      <name val="Comic Sans MS"/>
      <family val="4"/>
    </font>
    <font>
      <sz val="9"/>
      <color rgb="FF444444"/>
      <name val="Trebuchet MS"/>
      <family val="2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3" fillId="0" borderId="0"/>
    <xf numFmtId="0" fontId="20" fillId="0" borderId="0"/>
    <xf numFmtId="0" fontId="22" fillId="0" borderId="0"/>
  </cellStyleXfs>
  <cellXfs count="2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0" fillId="9" borderId="16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10" borderId="0" xfId="0" applyFont="1" applyFill="1" applyAlignment="1" applyProtection="1">
      <alignment horizontal="right"/>
    </xf>
    <xf numFmtId="0" fontId="1" fillId="11" borderId="19" xfId="0" applyFont="1" applyFill="1" applyBorder="1" applyAlignment="1" applyProtection="1">
      <alignment horizontal="center" vertical="center"/>
    </xf>
    <xf numFmtId="0" fontId="1" fillId="5" borderId="19" xfId="0" applyFont="1" applyFill="1" applyBorder="1" applyAlignment="1" applyProtection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" fillId="9" borderId="19" xfId="0" applyFont="1" applyFill="1" applyBorder="1" applyAlignment="1" applyProtection="1">
      <alignment horizontal="center" vertical="center" wrapText="1"/>
    </xf>
    <xf numFmtId="0" fontId="3" fillId="7" borderId="19" xfId="0" applyFont="1" applyFill="1" applyBorder="1" applyAlignment="1">
      <alignment vertical="center"/>
    </xf>
    <xf numFmtId="0" fontId="1" fillId="12" borderId="19" xfId="0" applyFont="1" applyFill="1" applyBorder="1" applyAlignment="1" applyProtection="1">
      <alignment horizontal="center" vertical="center" wrapText="1"/>
    </xf>
    <xf numFmtId="0" fontId="3" fillId="10" borderId="0" xfId="0" applyFont="1" applyFill="1"/>
    <xf numFmtId="0" fontId="2" fillId="10" borderId="0" xfId="0" applyFont="1" applyFill="1"/>
    <xf numFmtId="0" fontId="4" fillId="4" borderId="17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8" fillId="0" borderId="17" xfId="0" quotePrefix="1" applyFont="1" applyFill="1" applyBorder="1" applyAlignment="1" applyProtection="1">
      <alignment horizontal="center" vertical="center"/>
      <protection hidden="1"/>
    </xf>
    <xf numFmtId="0" fontId="0" fillId="13" borderId="16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Protection="1">
      <protection hidden="1"/>
    </xf>
    <xf numFmtId="0" fontId="2" fillId="12" borderId="1" xfId="0" applyFont="1" applyFill="1" applyBorder="1" applyAlignment="1" applyProtection="1">
      <alignment horizontal="center"/>
      <protection hidden="1"/>
    </xf>
    <xf numFmtId="0" fontId="2" fillId="14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164" fontId="5" fillId="0" borderId="3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5" fillId="11" borderId="31" xfId="0" applyFont="1" applyFill="1" applyBorder="1" applyAlignment="1" applyProtection="1">
      <alignment horizontal="center" vertical="center"/>
      <protection hidden="1"/>
    </xf>
    <xf numFmtId="0" fontId="5" fillId="11" borderId="0" xfId="0" applyFont="1" applyFill="1" applyBorder="1" applyAlignment="1" applyProtection="1">
      <alignment horizontal="left" vertical="center"/>
      <protection hidden="1"/>
    </xf>
    <xf numFmtId="0" fontId="5" fillId="11" borderId="0" xfId="0" applyFont="1" applyFill="1" applyBorder="1" applyAlignment="1" applyProtection="1">
      <alignment horizontal="center" vertical="center"/>
      <protection hidden="1"/>
    </xf>
    <xf numFmtId="0" fontId="5" fillId="11" borderId="32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3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5" fillId="0" borderId="3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164" fontId="5" fillId="0" borderId="3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10" fillId="10" borderId="1" xfId="0" applyFont="1" applyFill="1" applyBorder="1" applyAlignment="1" applyProtection="1">
      <alignment horizontal="center" vertical="center"/>
      <protection hidden="1"/>
    </xf>
    <xf numFmtId="0" fontId="5" fillId="7" borderId="34" xfId="0" applyFont="1" applyFill="1" applyBorder="1" applyAlignment="1" applyProtection="1">
      <alignment horizontal="left" vertical="center"/>
      <protection hidden="1"/>
    </xf>
    <xf numFmtId="0" fontId="5" fillId="7" borderId="35" xfId="0" applyFont="1" applyFill="1" applyBorder="1" applyAlignment="1" applyProtection="1">
      <alignment horizontal="center" vertical="center"/>
      <protection hidden="1"/>
    </xf>
    <xf numFmtId="0" fontId="4" fillId="0" borderId="31" xfId="0" applyFont="1" applyFill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7" borderId="36" xfId="0" applyFont="1" applyFill="1" applyBorder="1" applyAlignment="1" applyProtection="1">
      <alignment horizontal="left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17" xfId="0" quotePrefix="1" applyFont="1" applyBorder="1" applyAlignment="1" applyProtection="1">
      <alignment horizontal="center" vertical="center"/>
      <protection hidden="1"/>
    </xf>
    <xf numFmtId="0" fontId="5" fillId="0" borderId="37" xfId="0" applyFont="1" applyFill="1" applyBorder="1" applyAlignment="1" applyProtection="1">
      <alignment horizontal="center" vertical="center"/>
      <protection hidden="1"/>
    </xf>
    <xf numFmtId="0" fontId="5" fillId="11" borderId="38" xfId="0" applyFont="1" applyFill="1" applyBorder="1" applyAlignment="1" applyProtection="1">
      <alignment horizontal="center" vertical="center"/>
      <protection hidden="1"/>
    </xf>
    <xf numFmtId="0" fontId="5" fillId="11" borderId="39" xfId="0" applyFont="1" applyFill="1" applyBorder="1" applyAlignment="1" applyProtection="1">
      <alignment horizontal="center" vertical="center"/>
      <protection hidden="1"/>
    </xf>
    <xf numFmtId="0" fontId="5" fillId="11" borderId="40" xfId="0" applyFont="1" applyFill="1" applyBorder="1" applyAlignment="1" applyProtection="1">
      <alignment horizontal="center" vertical="center"/>
      <protection hidden="1"/>
    </xf>
    <xf numFmtId="0" fontId="5" fillId="13" borderId="31" xfId="0" applyFont="1" applyFill="1" applyBorder="1" applyAlignment="1" applyProtection="1">
      <alignment horizontal="center" vertical="center"/>
      <protection hidden="1"/>
    </xf>
    <xf numFmtId="0" fontId="5" fillId="13" borderId="0" xfId="0" applyFont="1" applyFill="1" applyBorder="1" applyAlignment="1" applyProtection="1">
      <alignment horizontal="left" vertical="center"/>
      <protection hidden="1"/>
    </xf>
    <xf numFmtId="0" fontId="5" fillId="13" borderId="0" xfId="0" applyFont="1" applyFill="1" applyBorder="1" applyAlignment="1" applyProtection="1">
      <alignment horizontal="center" vertical="center"/>
      <protection hidden="1"/>
    </xf>
    <xf numFmtId="0" fontId="5" fillId="13" borderId="32" xfId="0" applyFont="1" applyFill="1" applyBorder="1" applyAlignment="1" applyProtection="1">
      <alignment horizontal="center" vertical="center"/>
      <protection hidden="1"/>
    </xf>
    <xf numFmtId="0" fontId="5" fillId="13" borderId="38" xfId="0" applyFont="1" applyFill="1" applyBorder="1" applyAlignment="1" applyProtection="1">
      <alignment horizontal="center" vertical="center"/>
      <protection hidden="1"/>
    </xf>
    <xf numFmtId="0" fontId="5" fillId="13" borderId="39" xfId="0" applyFont="1" applyFill="1" applyBorder="1" applyAlignment="1" applyProtection="1">
      <alignment horizontal="center" vertical="center"/>
      <protection hidden="1"/>
    </xf>
    <xf numFmtId="0" fontId="5" fillId="13" borderId="40" xfId="0" applyFont="1" applyFill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/>
      <protection hidden="1"/>
    </xf>
    <xf numFmtId="0" fontId="5" fillId="0" borderId="42" xfId="0" applyFont="1" applyBorder="1" applyAlignment="1" applyProtection="1">
      <alignment horizontal="center" vertical="center"/>
      <protection hidden="1"/>
    </xf>
    <xf numFmtId="0" fontId="4" fillId="0" borderId="42" xfId="0" applyFont="1" applyFill="1" applyBorder="1" applyAlignment="1" applyProtection="1">
      <alignment horizontal="center" vertical="center"/>
      <protection hidden="1"/>
    </xf>
    <xf numFmtId="0" fontId="5" fillId="0" borderId="42" xfId="0" applyFont="1" applyFill="1" applyBorder="1" applyAlignment="1" applyProtection="1">
      <alignment horizontal="center" vertical="center"/>
      <protection hidden="1"/>
    </xf>
    <xf numFmtId="0" fontId="5" fillId="0" borderId="43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vertical="center"/>
      <protection hidden="1"/>
    </xf>
    <xf numFmtId="0" fontId="3" fillId="15" borderId="1" xfId="0" applyFont="1" applyFill="1" applyBorder="1" applyAlignment="1" applyProtection="1">
      <alignment vertical="center"/>
      <protection hidden="1"/>
    </xf>
    <xf numFmtId="16" fontId="2" fillId="8" borderId="1" xfId="0" quotePrefix="1" applyNumberFormat="1" applyFont="1" applyFill="1" applyBorder="1" applyAlignment="1" applyProtection="1">
      <alignment horizontal="center" vertical="center"/>
      <protection hidden="1"/>
    </xf>
    <xf numFmtId="16" fontId="2" fillId="8" borderId="1" xfId="0" applyNumberFormat="1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6" fillId="0" borderId="44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locked="0"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2" fillId="12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16" borderId="1" xfId="0" applyFont="1" applyFill="1" applyBorder="1" applyAlignment="1" applyProtection="1">
      <alignment horizontal="center" vertical="center"/>
      <protection hidden="1"/>
    </xf>
    <xf numFmtId="0" fontId="6" fillId="0" borderId="45" xfId="0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6" fillId="0" borderId="25" xfId="0" applyFont="1" applyFill="1" applyBorder="1" applyAlignment="1" applyProtection="1">
      <alignment horizontal="center" vertical="center"/>
      <protection hidden="1"/>
    </xf>
    <xf numFmtId="0" fontId="6" fillId="0" borderId="17" xfId="0" quotePrefix="1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locked="0" hidden="1"/>
    </xf>
    <xf numFmtId="164" fontId="2" fillId="0" borderId="31" xfId="0" applyNumberFormat="1" applyFont="1" applyFill="1" applyBorder="1" applyAlignment="1" applyProtection="1">
      <alignment horizontal="center" vertical="center"/>
      <protection hidden="1"/>
    </xf>
    <xf numFmtId="0" fontId="2" fillId="0" borderId="46" xfId="0" applyFont="1" applyFill="1" applyBorder="1" applyAlignment="1" applyProtection="1">
      <alignment horizontal="center" vertical="center"/>
      <protection hidden="1"/>
    </xf>
    <xf numFmtId="164" fontId="2" fillId="0" borderId="31" xfId="0" applyNumberFormat="1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4" fontId="2" fillId="0" borderId="1" xfId="2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8" fillId="0" borderId="55" xfId="0" quotePrefix="1" applyFont="1" applyFill="1" applyBorder="1" applyAlignment="1" applyProtection="1">
      <alignment horizontal="center" vertical="center"/>
      <protection hidden="1"/>
    </xf>
    <xf numFmtId="0" fontId="8" fillId="0" borderId="55" xfId="0" applyFont="1" applyFill="1" applyBorder="1" applyAlignment="1" applyProtection="1">
      <alignment horizontal="center" vertical="center"/>
      <protection hidden="1"/>
    </xf>
    <xf numFmtId="0" fontId="24" fillId="17" borderId="19" xfId="0" applyNumberFormat="1" applyFont="1" applyFill="1" applyBorder="1" applyAlignment="1" applyProtection="1">
      <alignment horizontal="center" vertical="center"/>
      <protection hidden="1"/>
    </xf>
    <xf numFmtId="0" fontId="24" fillId="18" borderId="19" xfId="0" applyNumberFormat="1" applyFont="1" applyFill="1" applyBorder="1" applyAlignment="1" applyProtection="1">
      <alignment horizontal="center" vertical="center"/>
      <protection hidden="1"/>
    </xf>
    <xf numFmtId="0" fontId="2" fillId="0" borderId="50" xfId="0" applyFont="1" applyBorder="1"/>
    <xf numFmtId="0" fontId="2" fillId="0" borderId="20" xfId="0" applyFont="1" applyBorder="1"/>
    <xf numFmtId="0" fontId="2" fillId="0" borderId="51" xfId="0" applyFont="1" applyBorder="1"/>
    <xf numFmtId="0" fontId="2" fillId="0" borderId="52" xfId="0" applyFont="1" applyFill="1" applyBorder="1" applyAlignment="1" applyProtection="1">
      <alignment horizontal="center" vertical="center"/>
      <protection hidden="1"/>
    </xf>
    <xf numFmtId="0" fontId="2" fillId="0" borderId="54" xfId="0" quotePrefix="1" applyFont="1" applyFill="1" applyBorder="1" applyAlignment="1" applyProtection="1">
      <alignment horizontal="center" vertical="center"/>
      <protection hidden="1"/>
    </xf>
    <xf numFmtId="0" fontId="2" fillId="0" borderId="31" xfId="0" applyFont="1" applyFill="1" applyBorder="1" applyAlignment="1" applyProtection="1">
      <alignment horizontal="center" vertical="center"/>
      <protection hidden="1"/>
    </xf>
    <xf numFmtId="0" fontId="2" fillId="0" borderId="32" xfId="0" applyFont="1" applyFill="1" applyBorder="1" applyAlignment="1" applyProtection="1">
      <alignment horizontal="center" vertical="center"/>
      <protection hidden="1"/>
    </xf>
    <xf numFmtId="0" fontId="2" fillId="0" borderId="38" xfId="0" applyFont="1" applyFill="1" applyBorder="1" applyAlignment="1" applyProtection="1">
      <alignment horizontal="center" vertical="center"/>
      <protection hidden="1"/>
    </xf>
    <xf numFmtId="0" fontId="2" fillId="0" borderId="40" xfId="0" applyFont="1" applyFill="1" applyBorder="1" applyAlignment="1" applyProtection="1">
      <alignment horizontal="center" vertical="center"/>
      <protection hidden="1"/>
    </xf>
    <xf numFmtId="0" fontId="2" fillId="0" borderId="54" xfId="0" applyFont="1" applyFill="1" applyBorder="1" applyAlignment="1" applyProtection="1">
      <alignment horizontal="center" vertical="center"/>
      <protection hidden="1"/>
    </xf>
    <xf numFmtId="0" fontId="7" fillId="15" borderId="47" xfId="0" applyFont="1" applyFill="1" applyBorder="1" applyAlignment="1">
      <alignment horizontal="center" vertical="center"/>
    </xf>
    <xf numFmtId="0" fontId="7" fillId="15" borderId="48" xfId="0" applyFont="1" applyFill="1" applyBorder="1" applyAlignment="1">
      <alignment horizontal="center" vertical="center"/>
    </xf>
    <xf numFmtId="0" fontId="7" fillId="15" borderId="4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1" fillId="14" borderId="47" xfId="0" applyFont="1" applyFill="1" applyBorder="1" applyAlignment="1">
      <alignment horizontal="center" vertical="center"/>
    </xf>
    <xf numFmtId="0" fontId="11" fillId="14" borderId="48" xfId="0" applyFont="1" applyFill="1" applyBorder="1" applyAlignment="1">
      <alignment horizontal="center" vertical="center"/>
    </xf>
    <xf numFmtId="0" fontId="11" fillId="14" borderId="49" xfId="0" applyFont="1" applyFill="1" applyBorder="1" applyAlignment="1">
      <alignment horizontal="center" vertical="center"/>
    </xf>
    <xf numFmtId="0" fontId="14" fillId="5" borderId="50" xfId="0" applyFont="1" applyFill="1" applyBorder="1" applyAlignment="1" applyProtection="1">
      <alignment horizontal="center" vertical="center"/>
    </xf>
    <xf numFmtId="0" fontId="14" fillId="5" borderId="51" xfId="0" applyFont="1" applyFill="1" applyBorder="1" applyAlignment="1" applyProtection="1">
      <alignment horizontal="center" vertical="center"/>
    </xf>
    <xf numFmtId="0" fontId="14" fillId="4" borderId="50" xfId="0" applyFont="1" applyFill="1" applyBorder="1" applyAlignment="1" applyProtection="1">
      <alignment horizontal="center" vertical="center"/>
    </xf>
    <xf numFmtId="0" fontId="14" fillId="4" borderId="20" xfId="0" applyFont="1" applyFill="1" applyBorder="1" applyAlignment="1" applyProtection="1">
      <alignment horizontal="center" vertical="center"/>
    </xf>
    <xf numFmtId="0" fontId="14" fillId="4" borderId="51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wrapText="1"/>
      <protection hidden="1"/>
    </xf>
    <xf numFmtId="0" fontId="26" fillId="0" borderId="42" xfId="0" applyFont="1" applyBorder="1" applyAlignment="1">
      <alignment vertical="center" wrapText="1"/>
    </xf>
    <xf numFmtId="0" fontId="9" fillId="11" borderId="25" xfId="0" applyFont="1" applyFill="1" applyBorder="1" applyAlignment="1" applyProtection="1">
      <alignment horizontal="center" vertical="center"/>
      <protection hidden="1"/>
    </xf>
    <xf numFmtId="0" fontId="9" fillId="11" borderId="17" xfId="0" applyFont="1" applyFill="1" applyBorder="1" applyAlignment="1" applyProtection="1">
      <alignment horizontal="center" vertical="center"/>
      <protection hidden="1"/>
    </xf>
    <xf numFmtId="0" fontId="7" fillId="10" borderId="52" xfId="0" applyFont="1" applyFill="1" applyBorder="1" applyAlignment="1" applyProtection="1">
      <alignment horizontal="center" vertical="center"/>
      <protection hidden="1"/>
    </xf>
    <xf numFmtId="0" fontId="7" fillId="10" borderId="53" xfId="0" applyFont="1" applyFill="1" applyBorder="1" applyAlignment="1" applyProtection="1">
      <alignment horizontal="center" vertical="center"/>
      <protection hidden="1"/>
    </xf>
    <xf numFmtId="0" fontId="7" fillId="10" borderId="54" xfId="0" applyFont="1" applyFill="1" applyBorder="1" applyAlignment="1" applyProtection="1">
      <alignment horizontal="center" vertical="center"/>
      <protection hidden="1"/>
    </xf>
    <xf numFmtId="0" fontId="25" fillId="0" borderId="27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>
      <alignment horizontal="center" vertical="center" wrapText="1"/>
    </xf>
    <xf numFmtId="0" fontId="28" fillId="0" borderId="0" xfId="0" applyFont="1" applyFill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21" fillId="0" borderId="1" xfId="2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  <protection hidden="1"/>
    </xf>
    <xf numFmtId="14" fontId="4" fillId="4" borderId="17" xfId="0" applyNumberFormat="1" applyFont="1" applyFill="1" applyBorder="1" applyAlignment="1" applyProtection="1">
      <alignment horizontal="center" vertical="center"/>
    </xf>
  </cellXfs>
  <cellStyles count="4">
    <cellStyle name="Normal" xfId="0" builtinId="0"/>
    <cellStyle name="Normal_Classement" xfId="1"/>
    <cellStyle name="Normal_CLASSEMENT POOL 03-04 TOURNOI NATIONNAUX" xfId="2"/>
    <cellStyle name="Normal_Feuil1" xfId="3"/>
  </cellStyles>
  <dxfs count="245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19</xdr:row>
      <xdr:rowOff>4082</xdr:rowOff>
    </xdr:from>
    <xdr:to>
      <xdr:col>1</xdr:col>
      <xdr:colOff>1008289</xdr:colOff>
      <xdr:row>21</xdr:row>
      <xdr:rowOff>366032</xdr:rowOff>
    </xdr:to>
    <xdr:grpSp>
      <xdr:nvGrpSpPr>
        <xdr:cNvPr id="10341" name="Group 24"/>
        <xdr:cNvGrpSpPr>
          <a:grpSpLocks noChangeAspect="1"/>
        </xdr:cNvGrpSpPr>
      </xdr:nvGrpSpPr>
      <xdr:grpSpPr bwMode="auto">
        <a:xfrm>
          <a:off x="27214" y="7243082"/>
          <a:ext cx="1470932" cy="1123950"/>
          <a:chOff x="1" y="767"/>
          <a:chExt cx="122" cy="114"/>
        </a:xfrm>
      </xdr:grpSpPr>
      <xdr:sp macro="" textlink="">
        <xdr:nvSpPr>
          <xdr:cNvPr id="10357" name="Rectangle 21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62" name="Text Box 22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63" name="Text Box 23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20</xdr:col>
      <xdr:colOff>488497</xdr:colOff>
      <xdr:row>18</xdr:row>
      <xdr:rowOff>289692</xdr:rowOff>
    </xdr:from>
    <xdr:to>
      <xdr:col>22</xdr:col>
      <xdr:colOff>462643</xdr:colOff>
      <xdr:row>21</xdr:row>
      <xdr:rowOff>357868</xdr:rowOff>
    </xdr:to>
    <xdr:grpSp>
      <xdr:nvGrpSpPr>
        <xdr:cNvPr id="10344" name="Group 43"/>
        <xdr:cNvGrpSpPr>
          <a:grpSpLocks noChangeAspect="1"/>
        </xdr:cNvGrpSpPr>
      </xdr:nvGrpSpPr>
      <xdr:grpSpPr bwMode="auto">
        <a:xfrm>
          <a:off x="10857140" y="7147692"/>
          <a:ext cx="1593396" cy="1211176"/>
          <a:chOff x="1" y="767"/>
          <a:chExt cx="122" cy="114"/>
        </a:xfrm>
      </xdr:grpSpPr>
      <xdr:sp macro="" textlink="">
        <xdr:nvSpPr>
          <xdr:cNvPr id="10346" name="Rectangle 4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85" name="Text Box 4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86" name="Text Box 4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42</xdr:col>
      <xdr:colOff>18241</xdr:colOff>
      <xdr:row>19</xdr:row>
      <xdr:rowOff>0</xdr:rowOff>
    </xdr:from>
    <xdr:to>
      <xdr:col>45</xdr:col>
      <xdr:colOff>217714</xdr:colOff>
      <xdr:row>22</xdr:row>
      <xdr:rowOff>0</xdr:rowOff>
    </xdr:to>
    <xdr:pic>
      <xdr:nvPicPr>
        <xdr:cNvPr id="23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08955" y="7239000"/>
          <a:ext cx="1995616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376918</xdr:rowOff>
    </xdr:from>
    <xdr:to>
      <xdr:col>1</xdr:col>
      <xdr:colOff>981075</xdr:colOff>
      <xdr:row>21</xdr:row>
      <xdr:rowOff>357868</xdr:rowOff>
    </xdr:to>
    <xdr:grpSp>
      <xdr:nvGrpSpPr>
        <xdr:cNvPr id="4208" name="Group 37"/>
        <xdr:cNvGrpSpPr>
          <a:grpSpLocks noChangeAspect="1"/>
        </xdr:cNvGrpSpPr>
      </xdr:nvGrpSpPr>
      <xdr:grpSpPr bwMode="auto">
        <a:xfrm>
          <a:off x="0" y="7234918"/>
          <a:ext cx="1470932" cy="1123950"/>
          <a:chOff x="1" y="767"/>
          <a:chExt cx="122" cy="114"/>
        </a:xfrm>
      </xdr:grpSpPr>
      <xdr:sp macro="" textlink="">
        <xdr:nvSpPr>
          <xdr:cNvPr id="4224" name="Rectangle 3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31" name="Text Box 3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32" name="Text Box 3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>
    <xdr:from>
      <xdr:col>20</xdr:col>
      <xdr:colOff>597353</xdr:colOff>
      <xdr:row>18</xdr:row>
      <xdr:rowOff>344261</xdr:rowOff>
    </xdr:from>
    <xdr:to>
      <xdr:col>22</xdr:col>
      <xdr:colOff>456746</xdr:colOff>
      <xdr:row>21</xdr:row>
      <xdr:rowOff>325211</xdr:rowOff>
    </xdr:to>
    <xdr:grpSp>
      <xdr:nvGrpSpPr>
        <xdr:cNvPr id="4211" name="Group 59"/>
        <xdr:cNvGrpSpPr>
          <a:grpSpLocks noChangeAspect="1"/>
        </xdr:cNvGrpSpPr>
      </xdr:nvGrpSpPr>
      <xdr:grpSpPr bwMode="auto">
        <a:xfrm>
          <a:off x="10965996" y="7202261"/>
          <a:ext cx="1478643" cy="1123950"/>
          <a:chOff x="1" y="767"/>
          <a:chExt cx="122" cy="114"/>
        </a:xfrm>
      </xdr:grpSpPr>
      <xdr:sp macro="" textlink="">
        <xdr:nvSpPr>
          <xdr:cNvPr id="4213" name="Rectangle 60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57" name="Text Box 61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58" name="Text Box 62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>
    <xdr:from>
      <xdr:col>42</xdr:col>
      <xdr:colOff>13609</xdr:colOff>
      <xdr:row>19</xdr:row>
      <xdr:rowOff>13607</xdr:rowOff>
    </xdr:from>
    <xdr:to>
      <xdr:col>46</xdr:col>
      <xdr:colOff>0</xdr:colOff>
      <xdr:row>22</xdr:row>
      <xdr:rowOff>13607</xdr:rowOff>
    </xdr:to>
    <xdr:pic>
      <xdr:nvPicPr>
        <xdr:cNvPr id="23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04323" y="7252607"/>
          <a:ext cx="2013856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5225" name="Group 36"/>
        <xdr:cNvGrpSpPr>
          <a:grpSpLocks noChangeAspect="1"/>
        </xdr:cNvGrpSpPr>
      </xdr:nvGrpSpPr>
      <xdr:grpSpPr bwMode="auto">
        <a:xfrm>
          <a:off x="9525" y="7267575"/>
          <a:ext cx="1470932" cy="1123950"/>
          <a:chOff x="1" y="767"/>
          <a:chExt cx="122" cy="114"/>
        </a:xfrm>
      </xdr:grpSpPr>
      <xdr:sp macro="" textlink="">
        <xdr:nvSpPr>
          <xdr:cNvPr id="5241" name="Rectangle 33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54" name="Text Box 34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5155" name="Text Box 35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3</a:t>
            </a:r>
          </a:p>
        </xdr:txBody>
      </xdr:sp>
    </xdr:grpSp>
    <xdr:clientData/>
  </xdr:twoCellAnchor>
  <xdr:twoCellAnchor>
    <xdr:from>
      <xdr:col>20</xdr:col>
      <xdr:colOff>610960</xdr:colOff>
      <xdr:row>18</xdr:row>
      <xdr:rowOff>355147</xdr:rowOff>
    </xdr:from>
    <xdr:to>
      <xdr:col>22</xdr:col>
      <xdr:colOff>472167</xdr:colOff>
      <xdr:row>21</xdr:row>
      <xdr:rowOff>336097</xdr:rowOff>
    </xdr:to>
    <xdr:grpSp>
      <xdr:nvGrpSpPr>
        <xdr:cNvPr id="5228" name="Group 54"/>
        <xdr:cNvGrpSpPr>
          <a:grpSpLocks noChangeAspect="1"/>
        </xdr:cNvGrpSpPr>
      </xdr:nvGrpSpPr>
      <xdr:grpSpPr bwMode="auto">
        <a:xfrm>
          <a:off x="10979603" y="7213147"/>
          <a:ext cx="1480457" cy="1123950"/>
          <a:chOff x="1" y="767"/>
          <a:chExt cx="122" cy="114"/>
        </a:xfrm>
      </xdr:grpSpPr>
      <xdr:sp macro="" textlink="">
        <xdr:nvSpPr>
          <xdr:cNvPr id="5230" name="Rectangle 55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76" name="Text Box 56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5177" name="Text Box 57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3</a:t>
            </a:r>
          </a:p>
        </xdr:txBody>
      </xdr:sp>
    </xdr:grpSp>
    <xdr:clientData/>
  </xdr:twoCellAnchor>
  <xdr:twoCellAnchor>
    <xdr:from>
      <xdr:col>23</xdr:col>
      <xdr:colOff>312963</xdr:colOff>
      <xdr:row>19</xdr:row>
      <xdr:rowOff>13606</xdr:rowOff>
    </xdr:from>
    <xdr:to>
      <xdr:col>46</xdr:col>
      <xdr:colOff>0</xdr:colOff>
      <xdr:row>22</xdr:row>
      <xdr:rowOff>13607</xdr:rowOff>
    </xdr:to>
    <xdr:pic>
      <xdr:nvPicPr>
        <xdr:cNvPr id="23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90713" y="7252606"/>
          <a:ext cx="2027466" cy="1143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942975</xdr:colOff>
      <xdr:row>0</xdr:row>
      <xdr:rowOff>47625</xdr:rowOff>
    </xdr:from>
    <xdr:to>
      <xdr:col>22</xdr:col>
      <xdr:colOff>457200</xdr:colOff>
      <xdr:row>2</xdr:row>
      <xdr:rowOff>333375</xdr:rowOff>
    </xdr:to>
    <xdr:pic>
      <xdr:nvPicPr>
        <xdr:cNvPr id="11358" name="Picture 15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77600" y="47625"/>
          <a:ext cx="1123950" cy="1047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638175</xdr:colOff>
      <xdr:row>2</xdr:row>
      <xdr:rowOff>342900</xdr:rowOff>
    </xdr:to>
    <xdr:pic>
      <xdr:nvPicPr>
        <xdr:cNvPr id="11359" name="Picture 16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1085850" cy="10572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18</xdr:row>
      <xdr:rowOff>368753</xdr:rowOff>
    </xdr:from>
    <xdr:to>
      <xdr:col>1</xdr:col>
      <xdr:colOff>990600</xdr:colOff>
      <xdr:row>21</xdr:row>
      <xdr:rowOff>349703</xdr:rowOff>
    </xdr:to>
    <xdr:grpSp>
      <xdr:nvGrpSpPr>
        <xdr:cNvPr id="11360" name="Group 22"/>
        <xdr:cNvGrpSpPr>
          <a:grpSpLocks noChangeAspect="1"/>
        </xdr:cNvGrpSpPr>
      </xdr:nvGrpSpPr>
      <xdr:grpSpPr bwMode="auto">
        <a:xfrm>
          <a:off x="9525" y="7226753"/>
          <a:ext cx="1470932" cy="1123950"/>
          <a:chOff x="1" y="767"/>
          <a:chExt cx="122" cy="114"/>
        </a:xfrm>
      </xdr:grpSpPr>
      <xdr:sp macro="" textlink="">
        <xdr:nvSpPr>
          <xdr:cNvPr id="11376" name="Rectangle 19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284" name="Text Box 20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1285" name="Text Box 21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4</a:t>
            </a:r>
          </a:p>
        </xdr:txBody>
      </xdr:sp>
    </xdr:grpSp>
    <xdr:clientData/>
  </xdr:twoCellAnchor>
  <xdr:twoCellAnchor>
    <xdr:from>
      <xdr:col>20</xdr:col>
      <xdr:colOff>597354</xdr:colOff>
      <xdr:row>18</xdr:row>
      <xdr:rowOff>355146</xdr:rowOff>
    </xdr:from>
    <xdr:to>
      <xdr:col>22</xdr:col>
      <xdr:colOff>458561</xdr:colOff>
      <xdr:row>21</xdr:row>
      <xdr:rowOff>336096</xdr:rowOff>
    </xdr:to>
    <xdr:grpSp>
      <xdr:nvGrpSpPr>
        <xdr:cNvPr id="11363" name="Group 44"/>
        <xdr:cNvGrpSpPr>
          <a:grpSpLocks noChangeAspect="1"/>
        </xdr:cNvGrpSpPr>
      </xdr:nvGrpSpPr>
      <xdr:grpSpPr bwMode="auto">
        <a:xfrm>
          <a:off x="10965997" y="7213146"/>
          <a:ext cx="1480457" cy="1123950"/>
          <a:chOff x="1" y="767"/>
          <a:chExt cx="122" cy="114"/>
        </a:xfrm>
      </xdr:grpSpPr>
      <xdr:sp macro="" textlink="">
        <xdr:nvSpPr>
          <xdr:cNvPr id="11365" name="Rectangle 45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310" name="Text Box 46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1311" name="Text Box 47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4</a:t>
            </a:r>
          </a:p>
        </xdr:txBody>
      </xdr:sp>
    </xdr:grpSp>
    <xdr:clientData/>
  </xdr:twoCellAnchor>
  <xdr:twoCellAnchor>
    <xdr:from>
      <xdr:col>23</xdr:col>
      <xdr:colOff>312963</xdr:colOff>
      <xdr:row>19</xdr:row>
      <xdr:rowOff>13608</xdr:rowOff>
    </xdr:from>
    <xdr:to>
      <xdr:col>46</xdr:col>
      <xdr:colOff>0</xdr:colOff>
      <xdr:row>22</xdr:row>
      <xdr:rowOff>0</xdr:rowOff>
    </xdr:to>
    <xdr:pic>
      <xdr:nvPicPr>
        <xdr:cNvPr id="23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90713" y="7252608"/>
          <a:ext cx="2027466" cy="1129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180975</xdr:rowOff>
    </xdr:from>
    <xdr:to>
      <xdr:col>0</xdr:col>
      <xdr:colOff>561975</xdr:colOff>
      <xdr:row>26</xdr:row>
      <xdr:rowOff>114300</xdr:rowOff>
    </xdr:to>
    <xdr:grpSp>
      <xdr:nvGrpSpPr>
        <xdr:cNvPr id="3306" name="Group 141"/>
        <xdr:cNvGrpSpPr>
          <a:grpSpLocks/>
        </xdr:cNvGrpSpPr>
      </xdr:nvGrpSpPr>
      <xdr:grpSpPr bwMode="auto">
        <a:xfrm>
          <a:off x="142875" y="1065439"/>
          <a:ext cx="419100" cy="7444468"/>
          <a:chOff x="15" y="88"/>
          <a:chExt cx="44" cy="785"/>
        </a:xfrm>
      </xdr:grpSpPr>
      <xdr:sp macro="" textlink="">
        <xdr:nvSpPr>
          <xdr:cNvPr id="3309" name="Oval 96"/>
          <xdr:cNvSpPr>
            <a:spLocks noChangeArrowheads="1"/>
          </xdr:cNvSpPr>
        </xdr:nvSpPr>
        <xdr:spPr bwMode="auto">
          <a:xfrm>
            <a:off x="15" y="8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69" name="Text Box 97"/>
          <xdr:cNvSpPr txBox="1">
            <a:spLocks noChangeArrowheads="1"/>
          </xdr:cNvSpPr>
        </xdr:nvSpPr>
        <xdr:spPr bwMode="auto">
          <a:xfrm>
            <a:off x="25" y="9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A</a:t>
            </a:r>
          </a:p>
        </xdr:txBody>
      </xdr:sp>
      <xdr:sp macro="" textlink="">
        <xdr:nvSpPr>
          <xdr:cNvPr id="3311" name="Oval 98"/>
          <xdr:cNvSpPr>
            <a:spLocks noChangeArrowheads="1"/>
          </xdr:cNvSpPr>
        </xdr:nvSpPr>
        <xdr:spPr bwMode="auto">
          <a:xfrm>
            <a:off x="15" y="18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71" name="Text Box 99"/>
          <xdr:cNvSpPr txBox="1">
            <a:spLocks noChangeArrowheads="1"/>
          </xdr:cNvSpPr>
        </xdr:nvSpPr>
        <xdr:spPr bwMode="auto">
          <a:xfrm>
            <a:off x="25" y="195"/>
            <a:ext cx="25" cy="29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B</a:t>
            </a:r>
          </a:p>
        </xdr:txBody>
      </xdr:sp>
      <xdr:sp macro="" textlink="">
        <xdr:nvSpPr>
          <xdr:cNvPr id="3313" name="Oval 100"/>
          <xdr:cNvSpPr>
            <a:spLocks noChangeArrowheads="1"/>
          </xdr:cNvSpPr>
        </xdr:nvSpPr>
        <xdr:spPr bwMode="auto">
          <a:xfrm>
            <a:off x="15" y="286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73" name="Text Box 101"/>
          <xdr:cNvSpPr txBox="1">
            <a:spLocks noChangeArrowheads="1"/>
          </xdr:cNvSpPr>
        </xdr:nvSpPr>
        <xdr:spPr bwMode="auto">
          <a:xfrm>
            <a:off x="25" y="293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C</a:t>
            </a:r>
          </a:p>
        </xdr:txBody>
      </xdr:sp>
      <xdr:sp macro="" textlink="">
        <xdr:nvSpPr>
          <xdr:cNvPr id="3315" name="Oval 102"/>
          <xdr:cNvSpPr>
            <a:spLocks noChangeArrowheads="1"/>
          </xdr:cNvSpPr>
        </xdr:nvSpPr>
        <xdr:spPr bwMode="auto">
          <a:xfrm>
            <a:off x="15" y="386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75" name="Text Box 103"/>
          <xdr:cNvSpPr txBox="1">
            <a:spLocks noChangeArrowheads="1"/>
          </xdr:cNvSpPr>
        </xdr:nvSpPr>
        <xdr:spPr bwMode="auto">
          <a:xfrm>
            <a:off x="25" y="393"/>
            <a:ext cx="25" cy="29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D</a:t>
            </a:r>
          </a:p>
        </xdr:txBody>
      </xdr:sp>
      <xdr:sp macro="" textlink="">
        <xdr:nvSpPr>
          <xdr:cNvPr id="3317" name="Oval 104"/>
          <xdr:cNvSpPr>
            <a:spLocks noChangeArrowheads="1"/>
          </xdr:cNvSpPr>
        </xdr:nvSpPr>
        <xdr:spPr bwMode="auto">
          <a:xfrm>
            <a:off x="15" y="484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77" name="Text Box 105"/>
          <xdr:cNvSpPr txBox="1">
            <a:spLocks noChangeArrowheads="1"/>
          </xdr:cNvSpPr>
        </xdr:nvSpPr>
        <xdr:spPr bwMode="auto">
          <a:xfrm>
            <a:off x="25" y="491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E</a:t>
            </a:r>
          </a:p>
        </xdr:txBody>
      </xdr:sp>
      <xdr:sp macro="" textlink="">
        <xdr:nvSpPr>
          <xdr:cNvPr id="3319" name="Oval 106"/>
          <xdr:cNvSpPr>
            <a:spLocks noChangeArrowheads="1"/>
          </xdr:cNvSpPr>
        </xdr:nvSpPr>
        <xdr:spPr bwMode="auto">
          <a:xfrm>
            <a:off x="15" y="584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79" name="Text Box 107"/>
          <xdr:cNvSpPr txBox="1">
            <a:spLocks noChangeArrowheads="1"/>
          </xdr:cNvSpPr>
        </xdr:nvSpPr>
        <xdr:spPr bwMode="auto">
          <a:xfrm>
            <a:off x="25" y="591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F</a:t>
            </a:r>
          </a:p>
        </xdr:txBody>
      </xdr:sp>
      <xdr:sp macro="" textlink="">
        <xdr:nvSpPr>
          <xdr:cNvPr id="3321" name="Oval 108"/>
          <xdr:cNvSpPr>
            <a:spLocks noChangeArrowheads="1"/>
          </xdr:cNvSpPr>
        </xdr:nvSpPr>
        <xdr:spPr bwMode="auto">
          <a:xfrm>
            <a:off x="15" y="682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81" name="Text Box 109"/>
          <xdr:cNvSpPr txBox="1">
            <a:spLocks noChangeArrowheads="1"/>
          </xdr:cNvSpPr>
        </xdr:nvSpPr>
        <xdr:spPr bwMode="auto">
          <a:xfrm>
            <a:off x="25" y="689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G</a:t>
            </a:r>
          </a:p>
        </xdr:txBody>
      </xdr:sp>
      <xdr:sp macro="" textlink="">
        <xdr:nvSpPr>
          <xdr:cNvPr id="3323" name="Oval 110"/>
          <xdr:cNvSpPr>
            <a:spLocks noChangeArrowheads="1"/>
          </xdr:cNvSpPr>
        </xdr:nvSpPr>
        <xdr:spPr bwMode="auto">
          <a:xfrm>
            <a:off x="15" y="782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83" name="Text Box 111"/>
          <xdr:cNvSpPr txBox="1">
            <a:spLocks noChangeArrowheads="1"/>
          </xdr:cNvSpPr>
        </xdr:nvSpPr>
        <xdr:spPr bwMode="auto">
          <a:xfrm>
            <a:off x="25" y="789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H</a:t>
            </a:r>
          </a:p>
        </xdr:txBody>
      </xdr:sp>
      <xdr:sp macro="" textlink="">
        <xdr:nvSpPr>
          <xdr:cNvPr id="3325" name="Oval 112"/>
          <xdr:cNvSpPr>
            <a:spLocks noChangeArrowheads="1"/>
          </xdr:cNvSpPr>
        </xdr:nvSpPr>
        <xdr:spPr bwMode="auto">
          <a:xfrm>
            <a:off x="15" y="135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85" name="Text Box 113"/>
          <xdr:cNvSpPr txBox="1">
            <a:spLocks noChangeArrowheads="1"/>
          </xdr:cNvSpPr>
        </xdr:nvSpPr>
        <xdr:spPr bwMode="auto">
          <a:xfrm>
            <a:off x="22" y="144"/>
            <a:ext cx="31" cy="25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W</a:t>
            </a:r>
          </a:p>
        </xdr:txBody>
      </xdr:sp>
      <xdr:sp macro="" textlink="">
        <xdr:nvSpPr>
          <xdr:cNvPr id="3327" name="Oval 114"/>
          <xdr:cNvSpPr>
            <a:spLocks noChangeArrowheads="1"/>
          </xdr:cNvSpPr>
        </xdr:nvSpPr>
        <xdr:spPr bwMode="auto">
          <a:xfrm>
            <a:off x="15" y="235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87" name="Text Box 115"/>
          <xdr:cNvSpPr txBox="1">
            <a:spLocks noChangeArrowheads="1"/>
          </xdr:cNvSpPr>
        </xdr:nvSpPr>
        <xdr:spPr bwMode="auto">
          <a:xfrm>
            <a:off x="25" y="242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Z</a:t>
            </a:r>
          </a:p>
        </xdr:txBody>
      </xdr:sp>
      <xdr:sp macro="" textlink="">
        <xdr:nvSpPr>
          <xdr:cNvPr id="3329" name="Oval 120"/>
          <xdr:cNvSpPr>
            <a:spLocks noChangeArrowheads="1"/>
          </xdr:cNvSpPr>
        </xdr:nvSpPr>
        <xdr:spPr bwMode="auto">
          <a:xfrm>
            <a:off x="15" y="333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93" name="Text Box 121"/>
          <xdr:cNvSpPr txBox="1">
            <a:spLocks noChangeArrowheads="1"/>
          </xdr:cNvSpPr>
        </xdr:nvSpPr>
        <xdr:spPr bwMode="auto">
          <a:xfrm>
            <a:off x="25" y="340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Y</a:t>
            </a:r>
          </a:p>
        </xdr:txBody>
      </xdr:sp>
      <xdr:sp macro="" textlink="">
        <xdr:nvSpPr>
          <xdr:cNvPr id="3331" name="Oval 122"/>
          <xdr:cNvSpPr>
            <a:spLocks noChangeArrowheads="1"/>
          </xdr:cNvSpPr>
        </xdr:nvSpPr>
        <xdr:spPr bwMode="auto">
          <a:xfrm>
            <a:off x="15" y="433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95" name="Text Box 123"/>
          <xdr:cNvSpPr txBox="1">
            <a:spLocks noChangeArrowheads="1"/>
          </xdr:cNvSpPr>
        </xdr:nvSpPr>
        <xdr:spPr bwMode="auto">
          <a:xfrm>
            <a:off x="25" y="440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X</a:t>
            </a:r>
          </a:p>
        </xdr:txBody>
      </xdr:sp>
      <xdr:sp macro="" textlink="">
        <xdr:nvSpPr>
          <xdr:cNvPr id="3333" name="Oval 124"/>
          <xdr:cNvSpPr>
            <a:spLocks noChangeArrowheads="1"/>
          </xdr:cNvSpPr>
        </xdr:nvSpPr>
        <xdr:spPr bwMode="auto">
          <a:xfrm>
            <a:off x="15" y="531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97" name="Text Box 125"/>
          <xdr:cNvSpPr txBox="1">
            <a:spLocks noChangeArrowheads="1"/>
          </xdr:cNvSpPr>
        </xdr:nvSpPr>
        <xdr:spPr bwMode="auto">
          <a:xfrm>
            <a:off x="25" y="538"/>
            <a:ext cx="25" cy="29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U</a:t>
            </a:r>
          </a:p>
        </xdr:txBody>
      </xdr:sp>
      <xdr:sp macro="" textlink="">
        <xdr:nvSpPr>
          <xdr:cNvPr id="3335" name="Oval 126"/>
          <xdr:cNvSpPr>
            <a:spLocks noChangeArrowheads="1"/>
          </xdr:cNvSpPr>
        </xdr:nvSpPr>
        <xdr:spPr bwMode="auto">
          <a:xfrm>
            <a:off x="15" y="631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99" name="Text Box 127"/>
          <xdr:cNvSpPr txBox="1">
            <a:spLocks noChangeArrowheads="1"/>
          </xdr:cNvSpPr>
        </xdr:nvSpPr>
        <xdr:spPr bwMode="auto">
          <a:xfrm>
            <a:off x="25" y="638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T</a:t>
            </a:r>
          </a:p>
        </xdr:txBody>
      </xdr:sp>
      <xdr:sp macro="" textlink="">
        <xdr:nvSpPr>
          <xdr:cNvPr id="3337" name="Oval 128"/>
          <xdr:cNvSpPr>
            <a:spLocks noChangeArrowheads="1"/>
          </xdr:cNvSpPr>
        </xdr:nvSpPr>
        <xdr:spPr bwMode="auto">
          <a:xfrm>
            <a:off x="15" y="729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01" name="Text Box 129"/>
          <xdr:cNvSpPr txBox="1">
            <a:spLocks noChangeArrowheads="1"/>
          </xdr:cNvSpPr>
        </xdr:nvSpPr>
        <xdr:spPr bwMode="auto">
          <a:xfrm>
            <a:off x="25" y="736"/>
            <a:ext cx="25" cy="29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S</a:t>
            </a:r>
          </a:p>
        </xdr:txBody>
      </xdr:sp>
      <xdr:sp macro="" textlink="">
        <xdr:nvSpPr>
          <xdr:cNvPr id="3339" name="Oval 130"/>
          <xdr:cNvSpPr>
            <a:spLocks noChangeArrowheads="1"/>
          </xdr:cNvSpPr>
        </xdr:nvSpPr>
        <xdr:spPr bwMode="auto">
          <a:xfrm>
            <a:off x="15" y="829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03" name="Text Box 131"/>
          <xdr:cNvSpPr txBox="1">
            <a:spLocks noChangeArrowheads="1"/>
          </xdr:cNvSpPr>
        </xdr:nvSpPr>
        <xdr:spPr bwMode="auto">
          <a:xfrm>
            <a:off x="25" y="836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V</a:t>
            </a:r>
          </a:p>
        </xdr:txBody>
      </xdr:sp>
    </xdr:grpSp>
    <xdr:clientData/>
  </xdr:twoCellAnchor>
  <xdr:twoCellAnchor>
    <xdr:from>
      <xdr:col>17</xdr:col>
      <xdr:colOff>9978</xdr:colOff>
      <xdr:row>8</xdr:row>
      <xdr:rowOff>312963</xdr:rowOff>
    </xdr:from>
    <xdr:to>
      <xdr:col>19</xdr:col>
      <xdr:colOff>-1</xdr:colOff>
      <xdr:row>12</xdr:row>
      <xdr:rowOff>312963</xdr:rowOff>
    </xdr:to>
    <xdr:pic>
      <xdr:nvPicPr>
        <xdr:cNvPr id="37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56407" y="3075213"/>
          <a:ext cx="1990271" cy="1251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13607</xdr:colOff>
      <xdr:row>16</xdr:row>
      <xdr:rowOff>1</xdr:rowOff>
    </xdr:from>
    <xdr:to>
      <xdr:col>19</xdr:col>
      <xdr:colOff>0</xdr:colOff>
      <xdr:row>20</xdr:row>
      <xdr:rowOff>13608</xdr:rowOff>
    </xdr:to>
    <xdr:pic>
      <xdr:nvPicPr>
        <xdr:cNvPr id="38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60036" y="5265965"/>
          <a:ext cx="1986643" cy="1265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1</xdr:col>
      <xdr:colOff>0</xdr:colOff>
      <xdr:row>32</xdr:row>
      <xdr:rowOff>198176</xdr:rowOff>
    </xdr:to>
    <xdr:pic>
      <xdr:nvPicPr>
        <xdr:cNvPr id="6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553075"/>
          <a:ext cx="1447800" cy="769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29</xdr:row>
      <xdr:rowOff>0</xdr:rowOff>
    </xdr:from>
    <xdr:to>
      <xdr:col>14</xdr:col>
      <xdr:colOff>0</xdr:colOff>
      <xdr:row>32</xdr:row>
      <xdr:rowOff>198176</xdr:rowOff>
    </xdr:to>
    <xdr:pic>
      <xdr:nvPicPr>
        <xdr:cNvPr id="7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86800" y="5553075"/>
          <a:ext cx="1447800" cy="769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9"/>
  <dimension ref="A1:D36"/>
  <sheetViews>
    <sheetView showGridLines="0" tabSelected="1" workbookViewId="0"/>
  </sheetViews>
  <sheetFormatPr baseColWidth="10" defaultRowHeight="12.75"/>
  <cols>
    <col min="1" max="1" width="5.7109375" style="7" bestFit="1" customWidth="1"/>
    <col min="2" max="16384" width="11.42578125" style="7"/>
  </cols>
  <sheetData>
    <row r="1" spans="1:4" ht="13.5" thickBot="1">
      <c r="A1" s="29" t="s">
        <v>18</v>
      </c>
      <c r="B1" s="22" t="s">
        <v>42</v>
      </c>
      <c r="C1" s="14" t="s">
        <v>43</v>
      </c>
      <c r="D1" s="15" t="s">
        <v>44</v>
      </c>
    </row>
    <row r="2" spans="1:4" ht="13.5" thickBot="1">
      <c r="A2" s="30">
        <v>1</v>
      </c>
      <c r="B2" s="23">
        <v>200</v>
      </c>
      <c r="C2" s="18">
        <v>142</v>
      </c>
      <c r="D2" s="19">
        <v>93</v>
      </c>
    </row>
    <row r="3" spans="1:4" ht="13.5" thickBot="1">
      <c r="A3" s="31">
        <v>2</v>
      </c>
      <c r="B3" s="24">
        <v>180</v>
      </c>
      <c r="C3" s="20">
        <v>125</v>
      </c>
      <c r="D3" s="21">
        <v>79</v>
      </c>
    </row>
    <row r="4" spans="1:4">
      <c r="A4" s="32">
        <v>3</v>
      </c>
      <c r="B4" s="25">
        <v>161</v>
      </c>
      <c r="C4" s="16">
        <v>109</v>
      </c>
      <c r="D4" s="17">
        <v>66</v>
      </c>
    </row>
    <row r="5" spans="1:4" ht="13.5" thickBot="1">
      <c r="A5" s="33">
        <v>4</v>
      </c>
      <c r="B5" s="26">
        <v>161</v>
      </c>
      <c r="C5" s="10">
        <v>109</v>
      </c>
      <c r="D5" s="11">
        <v>66</v>
      </c>
    </row>
    <row r="6" spans="1:4">
      <c r="A6" s="32">
        <v>5</v>
      </c>
      <c r="B6" s="25">
        <v>143</v>
      </c>
      <c r="C6" s="16">
        <v>94</v>
      </c>
      <c r="D6" s="17">
        <v>54</v>
      </c>
    </row>
    <row r="7" spans="1:4">
      <c r="A7" s="34">
        <v>6</v>
      </c>
      <c r="B7" s="27">
        <v>143</v>
      </c>
      <c r="C7" s="8">
        <v>94</v>
      </c>
      <c r="D7" s="9">
        <v>54</v>
      </c>
    </row>
    <row r="8" spans="1:4">
      <c r="A8" s="34">
        <v>7</v>
      </c>
      <c r="B8" s="27">
        <v>143</v>
      </c>
      <c r="C8" s="8">
        <v>94</v>
      </c>
      <c r="D8" s="9">
        <v>54</v>
      </c>
    </row>
    <row r="9" spans="1:4" ht="13.5" thickBot="1">
      <c r="A9" s="33">
        <v>8</v>
      </c>
      <c r="B9" s="26">
        <v>143</v>
      </c>
      <c r="C9" s="10">
        <v>94</v>
      </c>
      <c r="D9" s="11">
        <v>54</v>
      </c>
    </row>
    <row r="10" spans="1:4">
      <c r="A10" s="32">
        <v>9</v>
      </c>
      <c r="B10" s="25">
        <v>126</v>
      </c>
      <c r="C10" s="16">
        <v>80</v>
      </c>
      <c r="D10" s="17">
        <v>43</v>
      </c>
    </row>
    <row r="11" spans="1:4">
      <c r="A11" s="34">
        <v>10</v>
      </c>
      <c r="B11" s="27">
        <v>126</v>
      </c>
      <c r="C11" s="8">
        <v>80</v>
      </c>
      <c r="D11" s="9">
        <v>43</v>
      </c>
    </row>
    <row r="12" spans="1:4">
      <c r="A12" s="34">
        <v>11</v>
      </c>
      <c r="B12" s="27">
        <v>126</v>
      </c>
      <c r="C12" s="8">
        <v>80</v>
      </c>
      <c r="D12" s="9">
        <v>43</v>
      </c>
    </row>
    <row r="13" spans="1:4">
      <c r="A13" s="34">
        <v>12</v>
      </c>
      <c r="B13" s="27">
        <v>126</v>
      </c>
      <c r="C13" s="8">
        <v>80</v>
      </c>
      <c r="D13" s="9">
        <v>43</v>
      </c>
    </row>
    <row r="14" spans="1:4">
      <c r="A14" s="34">
        <v>13</v>
      </c>
      <c r="B14" s="27">
        <v>126</v>
      </c>
      <c r="C14" s="8">
        <v>80</v>
      </c>
      <c r="D14" s="9">
        <v>43</v>
      </c>
    </row>
    <row r="15" spans="1:4">
      <c r="A15" s="34">
        <v>14</v>
      </c>
      <c r="B15" s="27">
        <v>126</v>
      </c>
      <c r="C15" s="8">
        <v>80</v>
      </c>
      <c r="D15" s="9">
        <v>43</v>
      </c>
    </row>
    <row r="16" spans="1:4">
      <c r="A16" s="34">
        <v>15</v>
      </c>
      <c r="B16" s="27">
        <v>126</v>
      </c>
      <c r="C16" s="8">
        <v>80</v>
      </c>
      <c r="D16" s="9">
        <v>43</v>
      </c>
    </row>
    <row r="17" spans="1:4" ht="13.5" thickBot="1">
      <c r="A17" s="33">
        <v>16</v>
      </c>
      <c r="B17" s="26">
        <v>126</v>
      </c>
      <c r="C17" s="10">
        <v>80</v>
      </c>
      <c r="D17" s="11">
        <v>43</v>
      </c>
    </row>
    <row r="18" spans="1:4">
      <c r="A18" s="32">
        <v>17</v>
      </c>
      <c r="B18" s="25">
        <v>110</v>
      </c>
      <c r="C18" s="16">
        <v>67</v>
      </c>
      <c r="D18" s="17">
        <v>33</v>
      </c>
    </row>
    <row r="19" spans="1:4">
      <c r="A19" s="34">
        <v>18</v>
      </c>
      <c r="B19" s="27">
        <v>110</v>
      </c>
      <c r="C19" s="8">
        <v>67</v>
      </c>
      <c r="D19" s="9">
        <v>33</v>
      </c>
    </row>
    <row r="20" spans="1:4">
      <c r="A20" s="34">
        <v>19</v>
      </c>
      <c r="B20" s="27">
        <v>110</v>
      </c>
      <c r="C20" s="8">
        <v>67</v>
      </c>
      <c r="D20" s="9">
        <v>33</v>
      </c>
    </row>
    <row r="21" spans="1:4">
      <c r="A21" s="34">
        <v>20</v>
      </c>
      <c r="B21" s="27">
        <v>110</v>
      </c>
      <c r="C21" s="8">
        <v>67</v>
      </c>
      <c r="D21" s="9">
        <v>33</v>
      </c>
    </row>
    <row r="22" spans="1:4">
      <c r="A22" s="34">
        <v>21</v>
      </c>
      <c r="B22" s="27">
        <v>110</v>
      </c>
      <c r="C22" s="8">
        <v>67</v>
      </c>
      <c r="D22" s="9">
        <v>33</v>
      </c>
    </row>
    <row r="23" spans="1:4">
      <c r="A23" s="34">
        <v>22</v>
      </c>
      <c r="B23" s="27">
        <v>110</v>
      </c>
      <c r="C23" s="8">
        <v>67</v>
      </c>
      <c r="D23" s="9">
        <v>33</v>
      </c>
    </row>
    <row r="24" spans="1:4">
      <c r="A24" s="34">
        <v>23</v>
      </c>
      <c r="B24" s="27">
        <v>110</v>
      </c>
      <c r="C24" s="8">
        <v>67</v>
      </c>
      <c r="D24" s="9">
        <v>33</v>
      </c>
    </row>
    <row r="25" spans="1:4" ht="13.5" thickBot="1">
      <c r="A25" s="33">
        <v>24</v>
      </c>
      <c r="B25" s="26">
        <v>110</v>
      </c>
      <c r="C25" s="10">
        <v>67</v>
      </c>
      <c r="D25" s="11">
        <v>33</v>
      </c>
    </row>
    <row r="26" spans="1:4">
      <c r="A26" s="35">
        <v>25</v>
      </c>
      <c r="B26" s="28">
        <v>95</v>
      </c>
      <c r="C26" s="12">
        <v>55</v>
      </c>
      <c r="D26" s="13">
        <v>24</v>
      </c>
    </row>
    <row r="27" spans="1:4">
      <c r="A27" s="34">
        <v>26</v>
      </c>
      <c r="B27" s="27">
        <v>95</v>
      </c>
      <c r="C27" s="8">
        <v>55</v>
      </c>
      <c r="D27" s="9">
        <v>24</v>
      </c>
    </row>
    <row r="28" spans="1:4">
      <c r="A28" s="34">
        <v>27</v>
      </c>
      <c r="B28" s="27">
        <v>95</v>
      </c>
      <c r="C28" s="8">
        <v>55</v>
      </c>
      <c r="D28" s="9">
        <v>24</v>
      </c>
    </row>
    <row r="29" spans="1:4">
      <c r="A29" s="34">
        <v>28</v>
      </c>
      <c r="B29" s="27">
        <v>95</v>
      </c>
      <c r="C29" s="8">
        <v>55</v>
      </c>
      <c r="D29" s="9">
        <v>24</v>
      </c>
    </row>
    <row r="30" spans="1:4">
      <c r="A30" s="34">
        <v>29</v>
      </c>
      <c r="B30" s="27">
        <v>95</v>
      </c>
      <c r="C30" s="8">
        <v>55</v>
      </c>
      <c r="D30" s="9">
        <v>24</v>
      </c>
    </row>
    <row r="31" spans="1:4">
      <c r="A31" s="34">
        <v>30</v>
      </c>
      <c r="B31" s="27">
        <v>95</v>
      </c>
      <c r="C31" s="8">
        <v>55</v>
      </c>
      <c r="D31" s="9">
        <v>24</v>
      </c>
    </row>
    <row r="32" spans="1:4">
      <c r="A32" s="34">
        <v>31</v>
      </c>
      <c r="B32" s="27">
        <v>95</v>
      </c>
      <c r="C32" s="8">
        <v>55</v>
      </c>
      <c r="D32" s="9">
        <v>24</v>
      </c>
    </row>
    <row r="33" spans="1:4" ht="13.5" thickBot="1">
      <c r="A33" s="33">
        <v>32</v>
      </c>
      <c r="B33" s="26">
        <v>95</v>
      </c>
      <c r="C33" s="10">
        <v>55</v>
      </c>
      <c r="D33" s="11">
        <v>24</v>
      </c>
    </row>
    <row r="34" spans="1:4" ht="13.5" thickBot="1">
      <c r="A34" s="33" t="s">
        <v>85</v>
      </c>
      <c r="B34" s="42">
        <v>-50</v>
      </c>
      <c r="C34" s="43">
        <v>-35</v>
      </c>
      <c r="D34" s="44">
        <v>-20</v>
      </c>
    </row>
    <row r="35" spans="1:4" ht="13.5" thickBot="1">
      <c r="A35" s="33" t="s">
        <v>86</v>
      </c>
      <c r="B35" s="42">
        <v>0</v>
      </c>
      <c r="C35" s="43">
        <v>0</v>
      </c>
      <c r="D35" s="44">
        <v>0</v>
      </c>
    </row>
    <row r="36" spans="1:4" ht="13.5" thickBot="1">
      <c r="A36" s="33" t="s">
        <v>56</v>
      </c>
      <c r="B36" s="71">
        <v>0</v>
      </c>
      <c r="C36" s="72">
        <v>0</v>
      </c>
      <c r="D36" s="73">
        <v>0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0" orientation="portrait" horizontalDpi="4294967295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0">
    <pageSetUpPr fitToPage="1"/>
  </sheetPr>
  <dimension ref="A1:G128"/>
  <sheetViews>
    <sheetView showGridLines="0" topLeftCell="B1" zoomScale="75" workbookViewId="0">
      <selection activeCell="I9" sqref="I9"/>
    </sheetView>
  </sheetViews>
  <sheetFormatPr baseColWidth="10" defaultRowHeight="15"/>
  <cols>
    <col min="1" max="1" width="13.7109375" style="50" hidden="1" customWidth="1"/>
    <col min="2" max="2" width="11.42578125" style="48"/>
    <col min="3" max="3" width="28.7109375" style="48" customWidth="1"/>
    <col min="4" max="4" width="33.5703125" style="48" bestFit="1" customWidth="1"/>
    <col min="5" max="5" width="11.42578125" style="48"/>
    <col min="6" max="6" width="28.7109375" style="48" customWidth="1"/>
    <col min="7" max="7" width="13.85546875" style="48" bestFit="1" customWidth="1"/>
    <col min="8" max="16384" width="11.42578125" style="48"/>
  </cols>
  <sheetData>
    <row r="1" spans="1:7" ht="15.75" thickBot="1">
      <c r="A1" s="181" t="s">
        <v>49</v>
      </c>
    </row>
    <row r="2" spans="1:7" ht="25.5" thickBot="1">
      <c r="A2" s="181" t="s">
        <v>56</v>
      </c>
      <c r="C2" s="203" t="s">
        <v>70</v>
      </c>
      <c r="D2" s="204"/>
      <c r="E2" s="204"/>
      <c r="F2" s="204"/>
      <c r="G2" s="205"/>
    </row>
    <row r="3" spans="1:7" ht="30" customHeight="1" thickBot="1">
      <c r="A3" s="181">
        <v>0</v>
      </c>
    </row>
    <row r="4" spans="1:7" ht="20.25" thickBot="1">
      <c r="A4" s="181">
        <v>1</v>
      </c>
      <c r="C4" s="54" t="s">
        <v>116</v>
      </c>
      <c r="D4" s="62" t="s">
        <v>128</v>
      </c>
      <c r="F4" s="55" t="s">
        <v>46</v>
      </c>
      <c r="G4" s="62" t="s">
        <v>130</v>
      </c>
    </row>
    <row r="5" spans="1:7" ht="20.25" customHeight="1" thickBot="1">
      <c r="A5" s="181">
        <v>2</v>
      </c>
      <c r="C5" s="49"/>
      <c r="D5" s="64"/>
      <c r="F5" s="49"/>
      <c r="G5" s="63"/>
    </row>
    <row r="6" spans="1:7" ht="20.25" thickBot="1">
      <c r="A6" s="181">
        <v>3</v>
      </c>
      <c r="C6" s="54" t="s">
        <v>45</v>
      </c>
      <c r="D6" s="232">
        <v>43128</v>
      </c>
      <c r="F6" s="55" t="s">
        <v>39</v>
      </c>
      <c r="G6" s="62">
        <v>2</v>
      </c>
    </row>
    <row r="7" spans="1:7" ht="20.25" customHeight="1" thickBot="1">
      <c r="A7" s="181">
        <v>4</v>
      </c>
      <c r="C7" s="49"/>
      <c r="D7" s="64"/>
      <c r="G7" s="64"/>
    </row>
    <row r="8" spans="1:7" ht="20.25" thickBot="1">
      <c r="A8" s="181">
        <v>5</v>
      </c>
      <c r="C8" s="54" t="s">
        <v>71</v>
      </c>
      <c r="D8" s="62" t="s">
        <v>137</v>
      </c>
      <c r="F8" s="55" t="s">
        <v>40</v>
      </c>
      <c r="G8" s="62" t="s">
        <v>42</v>
      </c>
    </row>
    <row r="9" spans="1:7" ht="20.25" customHeight="1" thickBot="1">
      <c r="A9" s="181">
        <v>6</v>
      </c>
      <c r="C9" s="49"/>
      <c r="D9" s="64"/>
      <c r="F9" s="49"/>
      <c r="G9" s="63"/>
    </row>
    <row r="10" spans="1:7" ht="20.25" thickBot="1">
      <c r="A10" s="181">
        <v>7</v>
      </c>
      <c r="C10" s="54" t="s">
        <v>69</v>
      </c>
      <c r="D10" s="62" t="s">
        <v>188</v>
      </c>
      <c r="F10" s="55" t="s">
        <v>41</v>
      </c>
      <c r="G10" s="62">
        <v>19</v>
      </c>
    </row>
    <row r="11" spans="1:7" ht="20.25" customHeight="1" thickBot="1">
      <c r="A11" s="181">
        <v>8</v>
      </c>
    </row>
    <row r="12" spans="1:7" ht="39.75" thickBot="1">
      <c r="A12" s="181">
        <v>9</v>
      </c>
      <c r="C12" s="57" t="s">
        <v>73</v>
      </c>
      <c r="D12" s="56">
        <v>0</v>
      </c>
      <c r="G12" s="179"/>
    </row>
    <row r="13" spans="1:7" ht="20.25" customHeight="1" thickBot="1">
      <c r="A13" s="181">
        <v>10</v>
      </c>
    </row>
    <row r="14" spans="1:7" ht="39.75" thickBot="1">
      <c r="A14" s="181">
        <v>11</v>
      </c>
      <c r="C14" s="57" t="s">
        <v>72</v>
      </c>
      <c r="D14" s="56">
        <v>0</v>
      </c>
      <c r="F14" s="57" t="s">
        <v>80</v>
      </c>
      <c r="G14" s="56">
        <v>7</v>
      </c>
    </row>
    <row r="15" spans="1:7" ht="30" customHeight="1" thickBot="1">
      <c r="A15" s="181">
        <v>12</v>
      </c>
    </row>
    <row r="16" spans="1:7" ht="25.5" thickBot="1">
      <c r="A16" s="181">
        <v>13</v>
      </c>
      <c r="C16" s="208" t="s">
        <v>96</v>
      </c>
      <c r="D16" s="209"/>
      <c r="E16" s="209"/>
      <c r="F16" s="209"/>
      <c r="G16" s="210"/>
    </row>
    <row r="17" spans="1:7" ht="30" customHeight="1" thickBot="1">
      <c r="A17" s="181">
        <v>14</v>
      </c>
    </row>
    <row r="18" spans="1:7" s="37" customFormat="1" ht="59.25" thickBot="1">
      <c r="A18" s="181">
        <v>15</v>
      </c>
      <c r="C18" s="59" t="s">
        <v>82</v>
      </c>
      <c r="D18" s="56">
        <v>3</v>
      </c>
      <c r="E18" s="48"/>
      <c r="F18" s="59" t="s">
        <v>81</v>
      </c>
      <c r="G18" s="56">
        <v>3</v>
      </c>
    </row>
    <row r="19" spans="1:7" ht="20.25" customHeight="1" thickBot="1">
      <c r="A19" s="181">
        <v>16</v>
      </c>
    </row>
    <row r="20" spans="1:7" ht="39.75" thickBot="1">
      <c r="A20" s="181">
        <v>17</v>
      </c>
      <c r="C20" s="59" t="s">
        <v>75</v>
      </c>
      <c r="D20" s="56">
        <v>4</v>
      </c>
      <c r="F20" s="59" t="s">
        <v>76</v>
      </c>
      <c r="G20" s="56">
        <v>4</v>
      </c>
    </row>
    <row r="21" spans="1:7" ht="20.25" customHeight="1" thickBot="1">
      <c r="A21" s="181">
        <v>18</v>
      </c>
    </row>
    <row r="22" spans="1:7" ht="39.75" thickBot="1">
      <c r="A22" s="181">
        <v>19</v>
      </c>
      <c r="C22" s="59" t="s">
        <v>77</v>
      </c>
      <c r="D22" s="56">
        <v>4</v>
      </c>
      <c r="F22" s="59" t="s">
        <v>78</v>
      </c>
      <c r="G22" s="56">
        <v>5</v>
      </c>
    </row>
    <row r="23" spans="1:7">
      <c r="A23" s="181">
        <v>20</v>
      </c>
    </row>
    <row r="24" spans="1:7">
      <c r="A24" s="181">
        <v>21</v>
      </c>
    </row>
    <row r="25" spans="1:7" ht="20.25" hidden="1" thickBot="1">
      <c r="A25" s="181">
        <v>22</v>
      </c>
      <c r="C25" s="58" t="s">
        <v>50</v>
      </c>
      <c r="D25" s="206" t="s">
        <v>97</v>
      </c>
      <c r="E25" s="207"/>
      <c r="F25" s="207"/>
      <c r="G25" s="207"/>
    </row>
    <row r="26" spans="1:7" ht="20.25" hidden="1" thickBot="1">
      <c r="A26" s="181">
        <v>23</v>
      </c>
      <c r="C26" s="58" t="s">
        <v>51</v>
      </c>
      <c r="D26" s="206" t="s">
        <v>98</v>
      </c>
      <c r="E26" s="207"/>
      <c r="F26" s="207"/>
      <c r="G26" s="207"/>
    </row>
    <row r="27" spans="1:7">
      <c r="A27" s="181">
        <v>24</v>
      </c>
      <c r="C27" s="51"/>
      <c r="D27" s="52"/>
    </row>
    <row r="28" spans="1:7">
      <c r="A28" s="181">
        <v>25</v>
      </c>
      <c r="C28" s="51"/>
      <c r="D28" s="52"/>
    </row>
    <row r="29" spans="1:7">
      <c r="A29" s="181">
        <v>26</v>
      </c>
    </row>
    <row r="30" spans="1:7">
      <c r="A30" s="181">
        <v>27</v>
      </c>
    </row>
    <row r="31" spans="1:7">
      <c r="A31" s="181">
        <v>28</v>
      </c>
    </row>
    <row r="32" spans="1:7">
      <c r="A32" s="181">
        <v>29</v>
      </c>
      <c r="C32" s="51"/>
      <c r="D32" s="52"/>
    </row>
    <row r="33" spans="1:1">
      <c r="A33" s="181">
        <v>30</v>
      </c>
    </row>
    <row r="34" spans="1:1">
      <c r="A34" s="181">
        <v>31</v>
      </c>
    </row>
    <row r="35" spans="1:1">
      <c r="A35" s="181">
        <v>32</v>
      </c>
    </row>
    <row r="36" spans="1:1">
      <c r="A36" s="181">
        <v>33</v>
      </c>
    </row>
    <row r="37" spans="1:1">
      <c r="A37" s="181">
        <v>34</v>
      </c>
    </row>
    <row r="38" spans="1:1">
      <c r="A38" s="181">
        <v>35</v>
      </c>
    </row>
    <row r="39" spans="1:1">
      <c r="A39" s="181">
        <v>36</v>
      </c>
    </row>
    <row r="40" spans="1:1">
      <c r="A40" s="181">
        <v>37</v>
      </c>
    </row>
    <row r="41" spans="1:1">
      <c r="A41" s="181">
        <v>38</v>
      </c>
    </row>
    <row r="42" spans="1:1">
      <c r="A42" s="181">
        <v>39</v>
      </c>
    </row>
    <row r="43" spans="1:1">
      <c r="A43" s="181">
        <v>40</v>
      </c>
    </row>
    <row r="44" spans="1:1">
      <c r="A44" s="181">
        <v>41</v>
      </c>
    </row>
    <row r="45" spans="1:1">
      <c r="A45" s="181">
        <v>42</v>
      </c>
    </row>
    <row r="46" spans="1:1">
      <c r="A46" s="181"/>
    </row>
    <row r="47" spans="1:1">
      <c r="A47" s="181" t="s">
        <v>67</v>
      </c>
    </row>
    <row r="48" spans="1:1">
      <c r="A48" s="181" t="s">
        <v>116</v>
      </c>
    </row>
    <row r="49" spans="1:1">
      <c r="A49" s="181" t="s">
        <v>117</v>
      </c>
    </row>
    <row r="50" spans="1:1">
      <c r="A50" s="181"/>
    </row>
    <row r="51" spans="1:1">
      <c r="A51" s="181" t="s">
        <v>118</v>
      </c>
    </row>
    <row r="52" spans="1:1">
      <c r="A52" s="181" t="s">
        <v>119</v>
      </c>
    </row>
    <row r="53" spans="1:1">
      <c r="A53" s="181" t="s">
        <v>120</v>
      </c>
    </row>
    <row r="54" spans="1:1">
      <c r="A54" s="181" t="s">
        <v>121</v>
      </c>
    </row>
    <row r="55" spans="1:1">
      <c r="A55" s="181" t="s">
        <v>122</v>
      </c>
    </row>
    <row r="56" spans="1:1">
      <c r="A56" s="181" t="s">
        <v>123</v>
      </c>
    </row>
    <row r="57" spans="1:1">
      <c r="A57" s="181" t="s">
        <v>124</v>
      </c>
    </row>
    <row r="58" spans="1:1">
      <c r="A58" s="181" t="s">
        <v>125</v>
      </c>
    </row>
    <row r="59" spans="1:1">
      <c r="A59" s="181" t="s">
        <v>126</v>
      </c>
    </row>
    <row r="60" spans="1:1">
      <c r="A60" s="181" t="s">
        <v>127</v>
      </c>
    </row>
    <row r="61" spans="1:1">
      <c r="A61" s="181" t="s">
        <v>128</v>
      </c>
    </row>
    <row r="62" spans="1:1">
      <c r="A62" s="181"/>
    </row>
    <row r="63" spans="1:1">
      <c r="A63" s="181" t="s">
        <v>42</v>
      </c>
    </row>
    <row r="64" spans="1:1">
      <c r="A64" s="181" t="s">
        <v>43</v>
      </c>
    </row>
    <row r="65" spans="1:1">
      <c r="A65" s="181" t="s">
        <v>44</v>
      </c>
    </row>
    <row r="66" spans="1:1">
      <c r="A66" s="181"/>
    </row>
    <row r="67" spans="1:1">
      <c r="A67" s="181"/>
    </row>
    <row r="68" spans="1:1">
      <c r="A68" s="181" t="s">
        <v>129</v>
      </c>
    </row>
    <row r="69" spans="1:1">
      <c r="A69" s="181" t="s">
        <v>130</v>
      </c>
    </row>
    <row r="70" spans="1:1">
      <c r="A70" s="181" t="s">
        <v>131</v>
      </c>
    </row>
    <row r="71" spans="1:1">
      <c r="A71" s="181" t="s">
        <v>132</v>
      </c>
    </row>
    <row r="72" spans="1:1">
      <c r="A72" s="181" t="s">
        <v>133</v>
      </c>
    </row>
    <row r="73" spans="1:1">
      <c r="A73" s="50" t="s">
        <v>49</v>
      </c>
    </row>
    <row r="74" spans="1:1">
      <c r="A74" s="50" t="s">
        <v>2</v>
      </c>
    </row>
    <row r="75" spans="1:1">
      <c r="A75" s="50" t="s">
        <v>64</v>
      </c>
    </row>
    <row r="76" spans="1:1">
      <c r="A76" s="50" t="s">
        <v>87</v>
      </c>
    </row>
    <row r="77" spans="1:1">
      <c r="A77" s="50" t="s">
        <v>88</v>
      </c>
    </row>
    <row r="78" spans="1:1">
      <c r="A78" s="50" t="s">
        <v>89</v>
      </c>
    </row>
    <row r="79" spans="1:1">
      <c r="A79" s="50" t="s">
        <v>90</v>
      </c>
    </row>
    <row r="80" spans="1:1">
      <c r="A80" s="50" t="s">
        <v>91</v>
      </c>
    </row>
    <row r="81" spans="1:1">
      <c r="A81" s="50" t="s">
        <v>92</v>
      </c>
    </row>
    <row r="82" spans="1:1">
      <c r="A82" s="50" t="s">
        <v>93</v>
      </c>
    </row>
    <row r="83" spans="1:1">
      <c r="A83" s="50" t="s">
        <v>3</v>
      </c>
    </row>
    <row r="84" spans="1:1">
      <c r="A84" s="50" t="s">
        <v>94</v>
      </c>
    </row>
    <row r="128" spans="1:1">
      <c r="A128" s="74" t="s">
        <v>99</v>
      </c>
    </row>
  </sheetData>
  <mergeCells count="4">
    <mergeCell ref="C2:G2"/>
    <mergeCell ref="D25:G25"/>
    <mergeCell ref="D26:G26"/>
    <mergeCell ref="C16:G16"/>
  </mergeCells>
  <phoneticPr fontId="0" type="noConversion"/>
  <dataValidations count="12">
    <dataValidation type="list" allowBlank="1" showInputMessage="1" showErrorMessage="1" sqref="G18 D20">
      <formula1>$A$5:$A$18</formula1>
    </dataValidation>
    <dataValidation type="list" allowBlank="1" showInputMessage="1" showErrorMessage="1" sqref="G22">
      <formula1>$A$5:$A$18</formula1>
    </dataValidation>
    <dataValidation type="list" allowBlank="1" showInputMessage="1" showErrorMessage="1" sqref="D22">
      <formula1>$A$5:$A$18</formula1>
    </dataValidation>
    <dataValidation type="list" allowBlank="1" showInputMessage="1" showErrorMessage="1" sqref="C4">
      <formula1>$A$47:$A$49</formula1>
    </dataValidation>
    <dataValidation type="list" allowBlank="1" showInputMessage="1" showErrorMessage="1" sqref="D4">
      <formula1>$A$51:$A$61</formula1>
    </dataValidation>
    <dataValidation type="list" allowBlank="1" showInputMessage="1" showErrorMessage="1" sqref="G4">
      <formula1>$A$68:$A$72</formula1>
    </dataValidation>
    <dataValidation type="list" allowBlank="1" showInputMessage="1" showErrorMessage="1" sqref="G6">
      <formula1>$A$4:$A$10</formula1>
    </dataValidation>
    <dataValidation type="list" allowBlank="1" showInputMessage="1" showErrorMessage="1" sqref="G8">
      <formula1>$A$63:$A$65</formula1>
    </dataValidation>
    <dataValidation type="list" allowBlank="1" showInputMessage="1" showErrorMessage="1" sqref="G10">
      <formula1>$A$4:$A$35</formula1>
    </dataValidation>
    <dataValidation type="list" allowBlank="1" showInputMessage="1" showErrorMessage="1" sqref="G14">
      <formula1>$A$4:$A$45</formula1>
    </dataValidation>
    <dataValidation type="list" allowBlank="1" showInputMessage="1" showErrorMessage="1" sqref="G20">
      <formula1>$A$5:$A$18</formula1>
    </dataValidation>
    <dataValidation type="list" allowBlank="1" showInputMessage="1" showErrorMessage="1" sqref="D18">
      <formula1>$A$5:$A$18</formula1>
    </dataValidation>
  </dataValidations>
  <printOptions horizontalCentered="1" verticalCentered="1"/>
  <pageMargins left="0.78740157480314965" right="0.78740157480314965" top="0.49" bottom="0.57999999999999996" header="0.39" footer="0.51181102362204722"/>
  <pageSetup paperSize="9" scale="90" orientation="landscape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L34"/>
  <sheetViews>
    <sheetView showGridLines="0" zoomScale="75" zoomScaleNormal="75" workbookViewId="0">
      <selection activeCell="A2" sqref="A2:H33"/>
    </sheetView>
  </sheetViews>
  <sheetFormatPr baseColWidth="10" defaultRowHeight="15"/>
  <cols>
    <col min="1" max="1" width="15" style="6" bestFit="1" customWidth="1"/>
    <col min="2" max="2" width="22" style="6" bestFit="1" customWidth="1"/>
    <col min="3" max="3" width="16.28515625" style="6" bestFit="1" customWidth="1"/>
    <col min="4" max="4" width="29.140625" style="6" bestFit="1" customWidth="1"/>
    <col min="5" max="5" width="16.140625" style="6" bestFit="1" customWidth="1"/>
    <col min="6" max="6" width="16.5703125" style="6" bestFit="1" customWidth="1"/>
    <col min="7" max="7" width="11" style="6" bestFit="1" customWidth="1"/>
    <col min="8" max="8" width="12.140625" style="6" bestFit="1" customWidth="1"/>
    <col min="9" max="9" width="3.28515625" style="6" hidden="1" customWidth="1"/>
    <col min="10" max="10" width="3.28515625" style="40" hidden="1" customWidth="1"/>
    <col min="11" max="11" width="11.42578125" style="4"/>
    <col min="12" max="12" width="26.140625" style="36" bestFit="1" customWidth="1"/>
    <col min="13" max="16384" width="11.42578125" style="4"/>
  </cols>
  <sheetData>
    <row r="1" spans="1:12" s="51" customFormat="1" ht="67.5">
      <c r="A1" s="65" t="s">
        <v>17</v>
      </c>
      <c r="B1" s="65" t="s">
        <v>53</v>
      </c>
      <c r="C1" s="65" t="s">
        <v>16</v>
      </c>
      <c r="D1" s="65" t="s">
        <v>67</v>
      </c>
      <c r="E1" s="65" t="s">
        <v>52</v>
      </c>
      <c r="F1" s="66" t="s">
        <v>84</v>
      </c>
      <c r="G1" s="66" t="s">
        <v>83</v>
      </c>
      <c r="H1" s="66" t="s">
        <v>95</v>
      </c>
      <c r="I1" s="67">
        <v>1</v>
      </c>
      <c r="J1" s="68" t="s">
        <v>48</v>
      </c>
      <c r="L1" s="211">
        <v>1</v>
      </c>
    </row>
    <row r="2" spans="1:12" ht="21.75" thickBot="1">
      <c r="A2" s="227">
        <v>1</v>
      </c>
      <c r="B2" s="229" t="s">
        <v>150</v>
      </c>
      <c r="C2" s="227">
        <v>1</v>
      </c>
      <c r="D2" s="180" t="s">
        <v>137</v>
      </c>
      <c r="E2" s="228" t="s">
        <v>151</v>
      </c>
      <c r="F2" s="230"/>
      <c r="G2" s="230" t="s">
        <v>115</v>
      </c>
      <c r="H2" s="230"/>
      <c r="I2" s="5">
        <v>2</v>
      </c>
      <c r="J2" s="41" t="s">
        <v>115</v>
      </c>
      <c r="L2" s="212"/>
    </row>
    <row r="3" spans="1:12" ht="21">
      <c r="A3" s="227">
        <v>2</v>
      </c>
      <c r="B3" s="229" t="s">
        <v>170</v>
      </c>
      <c r="C3" s="227">
        <v>2</v>
      </c>
      <c r="D3" s="180" t="s">
        <v>137</v>
      </c>
      <c r="E3" s="228" t="s">
        <v>171</v>
      </c>
      <c r="F3" s="230"/>
      <c r="G3" s="230" t="s">
        <v>115</v>
      </c>
      <c r="H3" s="230"/>
      <c r="I3" s="5">
        <v>3</v>
      </c>
      <c r="J3" s="38"/>
      <c r="L3" s="53"/>
    </row>
    <row r="4" spans="1:12" ht="21">
      <c r="A4" s="227">
        <v>3</v>
      </c>
      <c r="B4" s="229" t="s">
        <v>154</v>
      </c>
      <c r="C4" s="227">
        <v>3</v>
      </c>
      <c r="D4" s="180" t="s">
        <v>137</v>
      </c>
      <c r="E4" s="180" t="s">
        <v>155</v>
      </c>
      <c r="F4" s="230"/>
      <c r="G4" s="230" t="s">
        <v>115</v>
      </c>
      <c r="H4" s="230"/>
      <c r="I4" s="5">
        <v>4</v>
      </c>
      <c r="J4" s="38"/>
      <c r="L4" s="53"/>
    </row>
    <row r="5" spans="1:12" ht="21">
      <c r="A5" s="227">
        <v>4</v>
      </c>
      <c r="B5" s="229" t="s">
        <v>140</v>
      </c>
      <c r="C5" s="227">
        <v>4</v>
      </c>
      <c r="D5" s="180" t="s">
        <v>136</v>
      </c>
      <c r="E5" s="180" t="s">
        <v>141</v>
      </c>
      <c r="F5" s="230"/>
      <c r="G5" s="230" t="s">
        <v>115</v>
      </c>
      <c r="H5" s="230"/>
      <c r="I5" s="5">
        <v>5</v>
      </c>
      <c r="J5" s="38"/>
      <c r="L5" s="53"/>
    </row>
    <row r="6" spans="1:12" ht="21">
      <c r="A6" s="227">
        <v>5</v>
      </c>
      <c r="B6" s="229" t="s">
        <v>172</v>
      </c>
      <c r="C6" s="227">
        <v>6</v>
      </c>
      <c r="D6" s="180" t="s">
        <v>137</v>
      </c>
      <c r="E6" s="180" t="s">
        <v>173</v>
      </c>
      <c r="F6" s="230"/>
      <c r="G6" s="230" t="s">
        <v>115</v>
      </c>
      <c r="H6" s="230"/>
      <c r="I6" s="5">
        <v>6</v>
      </c>
      <c r="J6" s="38"/>
      <c r="L6" s="53"/>
    </row>
    <row r="7" spans="1:12" ht="21">
      <c r="A7" s="227">
        <v>6</v>
      </c>
      <c r="B7" s="229" t="s">
        <v>166</v>
      </c>
      <c r="C7" s="227">
        <v>7</v>
      </c>
      <c r="D7" s="180" t="s">
        <v>137</v>
      </c>
      <c r="E7" s="180" t="s">
        <v>167</v>
      </c>
      <c r="F7" s="230"/>
      <c r="G7" s="230" t="s">
        <v>115</v>
      </c>
      <c r="H7" s="230"/>
      <c r="I7" s="5">
        <v>7</v>
      </c>
      <c r="J7" s="38"/>
      <c r="L7" s="53"/>
    </row>
    <row r="8" spans="1:12" ht="21.75" thickBot="1">
      <c r="A8" s="227">
        <v>7</v>
      </c>
      <c r="B8" s="229" t="s">
        <v>148</v>
      </c>
      <c r="C8" s="227">
        <v>8</v>
      </c>
      <c r="D8" s="180" t="s">
        <v>137</v>
      </c>
      <c r="E8" s="180" t="s">
        <v>149</v>
      </c>
      <c r="F8" s="230"/>
      <c r="G8" s="230" t="s">
        <v>115</v>
      </c>
      <c r="H8" s="230"/>
      <c r="I8" s="5">
        <v>8</v>
      </c>
      <c r="J8" s="38"/>
      <c r="L8" s="53"/>
    </row>
    <row r="9" spans="1:12" ht="21">
      <c r="A9" s="227">
        <v>8</v>
      </c>
      <c r="B9" s="229" t="s">
        <v>158</v>
      </c>
      <c r="C9" s="227">
        <v>9</v>
      </c>
      <c r="D9" s="180" t="s">
        <v>137</v>
      </c>
      <c r="E9" s="231" t="s">
        <v>159</v>
      </c>
      <c r="F9" s="230"/>
      <c r="G9" s="230" t="s">
        <v>115</v>
      </c>
      <c r="H9" s="230"/>
      <c r="I9" s="5">
        <v>9</v>
      </c>
      <c r="J9" s="38"/>
      <c r="L9" s="211">
        <v>2</v>
      </c>
    </row>
    <row r="10" spans="1:12" ht="21.75" thickBot="1">
      <c r="A10" s="227">
        <v>9</v>
      </c>
      <c r="B10" s="229" t="s">
        <v>156</v>
      </c>
      <c r="C10" s="227">
        <v>10</v>
      </c>
      <c r="D10" s="180" t="s">
        <v>137</v>
      </c>
      <c r="E10" s="231" t="s">
        <v>157</v>
      </c>
      <c r="F10" s="230"/>
      <c r="G10" s="230" t="s">
        <v>115</v>
      </c>
      <c r="H10" s="230"/>
      <c r="I10" s="5">
        <v>10</v>
      </c>
      <c r="J10" s="38"/>
      <c r="L10" s="212"/>
    </row>
    <row r="11" spans="1:12" ht="21">
      <c r="A11" s="227">
        <v>10</v>
      </c>
      <c r="B11" s="229" t="s">
        <v>138</v>
      </c>
      <c r="C11" s="227">
        <v>11</v>
      </c>
      <c r="D11" s="180" t="s">
        <v>136</v>
      </c>
      <c r="E11" s="180" t="s">
        <v>139</v>
      </c>
      <c r="F11" s="230"/>
      <c r="G11" s="230" t="s">
        <v>115</v>
      </c>
      <c r="H11" s="230"/>
      <c r="I11" s="5">
        <v>11</v>
      </c>
      <c r="J11" s="38"/>
      <c r="L11" s="53"/>
    </row>
    <row r="12" spans="1:12" ht="21">
      <c r="A12" s="227">
        <v>11</v>
      </c>
      <c r="B12" s="229" t="s">
        <v>135</v>
      </c>
      <c r="C12" s="227">
        <v>12</v>
      </c>
      <c r="D12" s="180" t="s">
        <v>136</v>
      </c>
      <c r="E12" s="180" t="s">
        <v>134</v>
      </c>
      <c r="F12" s="230"/>
      <c r="G12" s="230" t="s">
        <v>115</v>
      </c>
      <c r="H12" s="230"/>
      <c r="I12" s="5">
        <v>12</v>
      </c>
      <c r="J12" s="38"/>
      <c r="L12" s="53"/>
    </row>
    <row r="13" spans="1:12" ht="21">
      <c r="A13" s="227">
        <v>12</v>
      </c>
      <c r="B13" s="229" t="s">
        <v>152</v>
      </c>
      <c r="C13" s="227">
        <v>14</v>
      </c>
      <c r="D13" s="180" t="s">
        <v>137</v>
      </c>
      <c r="E13" s="180" t="s">
        <v>153</v>
      </c>
      <c r="F13" s="230"/>
      <c r="G13" s="230" t="s">
        <v>115</v>
      </c>
      <c r="H13" s="230"/>
      <c r="I13" s="5">
        <v>13</v>
      </c>
      <c r="J13" s="38"/>
      <c r="L13" s="53"/>
    </row>
    <row r="14" spans="1:12" ht="21">
      <c r="A14" s="227">
        <v>13</v>
      </c>
      <c r="B14" s="229" t="s">
        <v>169</v>
      </c>
      <c r="C14" s="227">
        <v>15</v>
      </c>
      <c r="D14" s="180" t="s">
        <v>137</v>
      </c>
      <c r="E14" s="180" t="s">
        <v>168</v>
      </c>
      <c r="F14" s="230"/>
      <c r="G14" s="230" t="s">
        <v>115</v>
      </c>
      <c r="H14" s="230"/>
      <c r="I14" s="5">
        <v>14</v>
      </c>
      <c r="J14" s="38"/>
      <c r="L14" s="53"/>
    </row>
    <row r="15" spans="1:12" ht="21">
      <c r="A15" s="227">
        <v>14</v>
      </c>
      <c r="B15" s="229" t="s">
        <v>146</v>
      </c>
      <c r="C15" s="227">
        <v>16</v>
      </c>
      <c r="D15" s="180" t="s">
        <v>137</v>
      </c>
      <c r="E15" s="180" t="s">
        <v>147</v>
      </c>
      <c r="F15" s="230"/>
      <c r="G15" s="230" t="s">
        <v>115</v>
      </c>
      <c r="H15" s="230"/>
      <c r="I15" s="5">
        <v>15</v>
      </c>
      <c r="J15" s="38"/>
      <c r="L15" s="53"/>
    </row>
    <row r="16" spans="1:12" ht="21.75" thickBot="1">
      <c r="A16" s="227">
        <v>15</v>
      </c>
      <c r="B16" s="229" t="s">
        <v>160</v>
      </c>
      <c r="C16" s="227">
        <v>18</v>
      </c>
      <c r="D16" s="180" t="s">
        <v>137</v>
      </c>
      <c r="E16" s="180" t="s">
        <v>161</v>
      </c>
      <c r="F16" s="230"/>
      <c r="G16" s="230" t="s">
        <v>115</v>
      </c>
      <c r="H16" s="230"/>
      <c r="I16" s="5">
        <v>16</v>
      </c>
      <c r="J16" s="38"/>
      <c r="L16" s="53"/>
    </row>
    <row r="17" spans="1:12" ht="21">
      <c r="A17" s="227">
        <v>16</v>
      </c>
      <c r="B17" s="229" t="s">
        <v>162</v>
      </c>
      <c r="C17" s="227">
        <v>19</v>
      </c>
      <c r="D17" s="180" t="s">
        <v>137</v>
      </c>
      <c r="E17" s="228" t="s">
        <v>163</v>
      </c>
      <c r="F17" s="230"/>
      <c r="G17" s="230" t="s">
        <v>115</v>
      </c>
      <c r="H17" s="230"/>
      <c r="I17" s="5">
        <v>17</v>
      </c>
      <c r="J17" s="38"/>
      <c r="L17" s="213" t="s">
        <v>74</v>
      </c>
    </row>
    <row r="18" spans="1:12" ht="21">
      <c r="A18" s="227">
        <v>17</v>
      </c>
      <c r="B18" s="229" t="s">
        <v>164</v>
      </c>
      <c r="C18" s="227">
        <v>21</v>
      </c>
      <c r="D18" s="180" t="s">
        <v>137</v>
      </c>
      <c r="E18" s="180" t="s">
        <v>165</v>
      </c>
      <c r="F18" s="230"/>
      <c r="G18" s="230" t="s">
        <v>115</v>
      </c>
      <c r="H18" s="230"/>
      <c r="I18" s="5">
        <v>18</v>
      </c>
      <c r="J18" s="38"/>
      <c r="L18" s="214"/>
    </row>
    <row r="19" spans="1:12" ht="21.75" thickBot="1">
      <c r="A19" s="227">
        <v>18</v>
      </c>
      <c r="B19" s="229" t="s">
        <v>142</v>
      </c>
      <c r="C19" s="227" t="s">
        <v>174</v>
      </c>
      <c r="D19" s="180" t="s">
        <v>136</v>
      </c>
      <c r="E19" s="228" t="s">
        <v>143</v>
      </c>
      <c r="F19" s="230"/>
      <c r="G19" s="230" t="s">
        <v>115</v>
      </c>
      <c r="H19" s="230"/>
      <c r="I19" s="5">
        <v>19</v>
      </c>
      <c r="J19" s="38"/>
      <c r="L19" s="215"/>
    </row>
    <row r="20" spans="1:12" ht="21">
      <c r="A20" s="227">
        <v>19</v>
      </c>
      <c r="B20" s="229" t="s">
        <v>144</v>
      </c>
      <c r="C20" s="227" t="s">
        <v>174</v>
      </c>
      <c r="D20" s="180" t="s">
        <v>136</v>
      </c>
      <c r="E20" s="180" t="s">
        <v>145</v>
      </c>
      <c r="F20" s="230"/>
      <c r="G20" s="230" t="s">
        <v>115</v>
      </c>
      <c r="H20" s="230"/>
      <c r="I20" s="5">
        <v>20</v>
      </c>
      <c r="J20" s="38"/>
      <c r="L20" s="53"/>
    </row>
    <row r="21" spans="1:12" ht="21">
      <c r="A21" s="227">
        <v>20</v>
      </c>
      <c r="B21" s="231" t="s">
        <v>175</v>
      </c>
      <c r="C21" s="227"/>
      <c r="D21" s="231"/>
      <c r="E21" s="231"/>
      <c r="F21" s="230"/>
      <c r="G21" s="230" t="s">
        <v>115</v>
      </c>
      <c r="H21" s="230"/>
      <c r="I21" s="5">
        <v>21</v>
      </c>
      <c r="J21" s="38"/>
      <c r="L21" s="53"/>
    </row>
    <row r="22" spans="1:12" ht="21">
      <c r="A22" s="227">
        <v>21</v>
      </c>
      <c r="B22" s="231" t="s">
        <v>176</v>
      </c>
      <c r="C22" s="227"/>
      <c r="D22" s="180"/>
      <c r="E22" s="180"/>
      <c r="F22" s="230"/>
      <c r="G22" s="230" t="s">
        <v>115</v>
      </c>
      <c r="H22" s="230"/>
      <c r="I22" s="5">
        <v>22</v>
      </c>
      <c r="J22" s="38"/>
      <c r="L22" s="53"/>
    </row>
    <row r="23" spans="1:12" ht="21">
      <c r="A23" s="227">
        <v>22</v>
      </c>
      <c r="B23" s="231" t="s">
        <v>177</v>
      </c>
      <c r="C23" s="227"/>
      <c r="D23" s="180"/>
      <c r="E23" s="180"/>
      <c r="F23" s="230"/>
      <c r="G23" s="230" t="s">
        <v>115</v>
      </c>
      <c r="H23" s="230"/>
      <c r="I23" s="5">
        <v>23</v>
      </c>
      <c r="J23" s="38"/>
      <c r="L23" s="53"/>
    </row>
    <row r="24" spans="1:12" ht="21">
      <c r="A24" s="227">
        <v>23</v>
      </c>
      <c r="B24" s="231" t="s">
        <v>178</v>
      </c>
      <c r="C24" s="227"/>
      <c r="D24" s="231"/>
      <c r="E24" s="231"/>
      <c r="F24" s="230"/>
      <c r="G24" s="230" t="s">
        <v>115</v>
      </c>
      <c r="H24" s="230"/>
      <c r="I24" s="5">
        <v>24</v>
      </c>
      <c r="J24" s="38"/>
      <c r="L24" s="53"/>
    </row>
    <row r="25" spans="1:12" ht="21.75" thickBot="1">
      <c r="A25" s="227">
        <v>24</v>
      </c>
      <c r="B25" s="231" t="s">
        <v>179</v>
      </c>
      <c r="C25" s="227"/>
      <c r="D25" s="231"/>
      <c r="E25" s="231"/>
      <c r="F25" s="230"/>
      <c r="G25" s="230" t="s">
        <v>115</v>
      </c>
      <c r="H25" s="230"/>
      <c r="I25" s="5">
        <v>25</v>
      </c>
      <c r="J25" s="38"/>
      <c r="L25" s="53"/>
    </row>
    <row r="26" spans="1:12" ht="21">
      <c r="A26" s="227">
        <v>25</v>
      </c>
      <c r="B26" s="231" t="s">
        <v>180</v>
      </c>
      <c r="C26" s="227"/>
      <c r="D26" s="180"/>
      <c r="E26" s="180"/>
      <c r="F26" s="230"/>
      <c r="G26" s="230" t="s">
        <v>115</v>
      </c>
      <c r="H26" s="230"/>
      <c r="I26" s="5">
        <v>26</v>
      </c>
      <c r="J26" s="38"/>
      <c r="L26" s="211">
        <v>3</v>
      </c>
    </row>
    <row r="27" spans="1:12" ht="21.75" thickBot="1">
      <c r="A27" s="227">
        <v>26</v>
      </c>
      <c r="B27" s="231" t="s">
        <v>181</v>
      </c>
      <c r="C27" s="227"/>
      <c r="D27" s="180"/>
      <c r="E27" s="228"/>
      <c r="F27" s="230"/>
      <c r="G27" s="230" t="s">
        <v>115</v>
      </c>
      <c r="H27" s="230"/>
      <c r="I27" s="5">
        <v>27</v>
      </c>
      <c r="J27" s="38"/>
      <c r="L27" s="212"/>
    </row>
    <row r="28" spans="1:12" ht="21">
      <c r="A28" s="227">
        <v>27</v>
      </c>
      <c r="B28" s="231" t="s">
        <v>182</v>
      </c>
      <c r="C28" s="227"/>
      <c r="D28" s="180"/>
      <c r="E28" s="180"/>
      <c r="F28" s="230"/>
      <c r="G28" s="230" t="s">
        <v>115</v>
      </c>
      <c r="H28" s="230"/>
      <c r="I28" s="5">
        <v>28</v>
      </c>
      <c r="J28" s="38"/>
      <c r="L28" s="53"/>
    </row>
    <row r="29" spans="1:12" ht="21">
      <c r="A29" s="227">
        <v>28</v>
      </c>
      <c r="B29" s="231" t="s">
        <v>183</v>
      </c>
      <c r="C29" s="227"/>
      <c r="D29" s="180"/>
      <c r="E29" s="228"/>
      <c r="F29" s="230"/>
      <c r="G29" s="230" t="s">
        <v>115</v>
      </c>
      <c r="H29" s="230"/>
      <c r="I29" s="5">
        <v>29</v>
      </c>
      <c r="J29" s="38"/>
      <c r="L29" s="53"/>
    </row>
    <row r="30" spans="1:12" ht="21">
      <c r="A30" s="227">
        <v>29</v>
      </c>
      <c r="B30" s="231" t="s">
        <v>184</v>
      </c>
      <c r="C30" s="227"/>
      <c r="D30" s="180"/>
      <c r="E30" s="180"/>
      <c r="F30" s="230"/>
      <c r="G30" s="230" t="s">
        <v>115</v>
      </c>
      <c r="H30" s="230"/>
      <c r="I30" s="5">
        <v>30</v>
      </c>
      <c r="J30" s="38"/>
      <c r="L30" s="53"/>
    </row>
    <row r="31" spans="1:12" ht="21">
      <c r="A31" s="227">
        <v>30</v>
      </c>
      <c r="B31" s="231" t="s">
        <v>185</v>
      </c>
      <c r="C31" s="227"/>
      <c r="D31" s="180"/>
      <c r="E31" s="180"/>
      <c r="F31" s="230"/>
      <c r="G31" s="230" t="s">
        <v>115</v>
      </c>
      <c r="H31" s="230"/>
      <c r="I31" s="5">
        <v>31</v>
      </c>
      <c r="J31" s="38"/>
      <c r="L31" s="53"/>
    </row>
    <row r="32" spans="1:12" ht="21">
      <c r="A32" s="227">
        <v>31</v>
      </c>
      <c r="B32" s="231" t="s">
        <v>186</v>
      </c>
      <c r="C32" s="227"/>
      <c r="D32" s="180"/>
      <c r="E32" s="228"/>
      <c r="F32" s="230"/>
      <c r="G32" s="230" t="s">
        <v>115</v>
      </c>
      <c r="H32" s="230"/>
      <c r="I32" s="5">
        <v>32</v>
      </c>
      <c r="J32" s="38"/>
      <c r="L32" s="53"/>
    </row>
    <row r="33" spans="1:12" ht="21">
      <c r="A33" s="227">
        <v>32</v>
      </c>
      <c r="B33" s="231" t="s">
        <v>187</v>
      </c>
      <c r="C33" s="227"/>
      <c r="D33" s="180"/>
      <c r="E33" s="228"/>
      <c r="F33" s="230"/>
      <c r="G33" s="230" t="s">
        <v>115</v>
      </c>
      <c r="H33" s="230"/>
      <c r="I33" s="4"/>
      <c r="J33" s="39"/>
      <c r="L33" s="53"/>
    </row>
    <row r="34" spans="1:12">
      <c r="I34" s="4"/>
      <c r="J34" s="39"/>
    </row>
  </sheetData>
  <sortState ref="B2:E20">
    <sortCondition ref="C2:C20"/>
  </sortState>
  <mergeCells count="4">
    <mergeCell ref="L1:L2"/>
    <mergeCell ref="L9:L10"/>
    <mergeCell ref="L17:L19"/>
    <mergeCell ref="L26:L27"/>
  </mergeCells>
  <phoneticPr fontId="0" type="noConversion"/>
  <conditionalFormatting sqref="C2:E33 A2:A33 B21:B33">
    <cfRule type="expression" dxfId="11" priority="1" stopIfTrue="1">
      <formula>$C2="R1"</formula>
    </cfRule>
    <cfRule type="expression" dxfId="10" priority="2" stopIfTrue="1">
      <formula>OR(($C2="R2"),($C2="R2A"),($C2="R2B"),($C2="R2C"),($C2="R2D"))</formula>
    </cfRule>
    <cfRule type="expression" dxfId="9" priority="3" stopIfTrue="1">
      <formula>OR(($C2="R3"),($C2="R3A"),($C2="R3B"),($C2="R3C"),($C2="R3D"),($C2="R3A1"),($C2="R3B1"),($C2="R3C1"),($C2="R3D1"),($C2="R3A2"),($C2="R3B2"),($C2="R3C2"),($C2="R3D2"))</formula>
    </cfRule>
  </conditionalFormatting>
  <dataValidations count="2">
    <dataValidation type="list" showInputMessage="1" showErrorMessage="1" sqref="G2:G33">
      <formula1>Liste_Forfait</formula1>
    </dataValidation>
    <dataValidation allowBlank="1" showInputMessage="1" showErrorMessage="1" sqref="C2:E33 A2:A33 B21:B33"/>
  </dataValidations>
  <printOptions horizontalCentered="1"/>
  <pageMargins left="0.6692913385826772" right="0.27559055118110237" top="1.0629921259842521" bottom="0.9055118110236221" header="0.31496062992125984" footer="0.31496062992125984"/>
  <pageSetup paperSize="9" scale="87" orientation="landscape" horizontalDpi="4294967294" verticalDpi="0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MS,Gras"&amp;24Liste des participants&amp;R&amp;"Comic Sans MS,Gras"&amp;12LIGUE FFB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1">
    <pageSetUpPr fitToPage="1"/>
  </sheetPr>
  <dimension ref="A1:AT24"/>
  <sheetViews>
    <sheetView showGridLines="0" zoomScale="70" zoomScaleNormal="70" workbookViewId="0">
      <selection activeCell="E16" sqref="E16"/>
    </sheetView>
  </sheetViews>
  <sheetFormatPr baseColWidth="10" defaultRowHeight="14.1" customHeight="1"/>
  <cols>
    <col min="1" max="1" width="7.42578125" style="84" customWidth="1"/>
    <col min="2" max="2" width="18.7109375" style="84" customWidth="1"/>
    <col min="3" max="3" width="5.28515625" style="84" bestFit="1" customWidth="1"/>
    <col min="4" max="4" width="3.42578125" style="84" bestFit="1" customWidth="1"/>
    <col min="5" max="5" width="3" style="141" customWidth="1"/>
    <col min="6" max="6" width="18.7109375" style="142" customWidth="1"/>
    <col min="7" max="7" width="4.7109375" style="142" customWidth="1"/>
    <col min="8" max="8" width="3.42578125" style="142" customWidth="1"/>
    <col min="9" max="9" width="3" style="141" customWidth="1"/>
    <col min="10" max="10" width="18.7109375" style="142" customWidth="1"/>
    <col min="11" max="11" width="4.7109375" style="142" customWidth="1"/>
    <col min="12" max="12" width="4.140625" style="143" customWidth="1"/>
    <col min="13" max="13" width="18.7109375" style="142" customWidth="1"/>
    <col min="14" max="14" width="4.7109375" style="142" customWidth="1"/>
    <col min="15" max="15" width="3" style="141" customWidth="1"/>
    <col min="16" max="16" width="3.42578125" style="142" customWidth="1"/>
    <col min="17" max="17" width="18.7109375" style="142" customWidth="1"/>
    <col min="18" max="18" width="4.7109375" style="142" customWidth="1"/>
    <col min="19" max="19" width="3" style="141" customWidth="1"/>
    <col min="20" max="20" width="3.42578125" style="84" customWidth="1"/>
    <col min="21" max="21" width="18.7109375" style="84" customWidth="1"/>
    <col min="22" max="22" width="5.42578125" style="84" bestFit="1" customWidth="1"/>
    <col min="23" max="23" width="7.42578125" style="84" customWidth="1"/>
    <col min="24" max="24" width="4.7109375" style="84" customWidth="1"/>
    <col min="25" max="25" width="2.28515625" style="84" hidden="1" customWidth="1"/>
    <col min="26" max="26" width="18.7109375" style="84" hidden="1" customWidth="1"/>
    <col min="27" max="27" width="3.42578125" style="84" hidden="1" customWidth="1"/>
    <col min="28" max="28" width="18.7109375" style="85" hidden="1" customWidth="1"/>
    <col min="29" max="29" width="3" style="84" hidden="1" customWidth="1"/>
    <col min="30" max="30" width="2.85546875" style="84" hidden="1" customWidth="1"/>
    <col min="31" max="31" width="3" style="84" hidden="1" customWidth="1"/>
    <col min="32" max="32" width="2.85546875" style="84" hidden="1" customWidth="1"/>
    <col min="33" max="33" width="3" style="84" hidden="1" customWidth="1"/>
    <col min="34" max="34" width="2.85546875" style="84" hidden="1" customWidth="1"/>
    <col min="35" max="35" width="3" style="84" hidden="1" customWidth="1"/>
    <col min="36" max="36" width="2.85546875" style="84" hidden="1" customWidth="1"/>
    <col min="37" max="37" width="3" style="84" hidden="1" customWidth="1"/>
    <col min="38" max="38" width="2.85546875" style="84" hidden="1" customWidth="1"/>
    <col min="39" max="39" width="3" style="84" hidden="1" customWidth="1"/>
    <col min="40" max="40" width="2.85546875" style="84" hidden="1" customWidth="1"/>
    <col min="41" max="41" width="4.7109375" style="84" hidden="1" customWidth="1"/>
    <col min="42" max="42" width="3.42578125" style="84" hidden="1" customWidth="1"/>
    <col min="43" max="43" width="3.42578125" style="84" bestFit="1" customWidth="1"/>
    <col min="44" max="44" width="18.7109375" style="84" customWidth="1"/>
    <col min="45" max="45" width="4.7109375" style="84" customWidth="1"/>
    <col min="46" max="46" width="3.42578125" style="84" bestFit="1" customWidth="1"/>
    <col min="47" max="16384" width="11.42578125" style="84"/>
  </cols>
  <sheetData>
    <row r="1" spans="1:46" ht="30" customHeight="1" thickTop="1" thickBot="1">
      <c r="A1" s="79"/>
      <c r="B1" s="80"/>
      <c r="C1" s="80"/>
      <c r="D1" s="80"/>
      <c r="E1" s="81"/>
      <c r="F1" s="82"/>
      <c r="G1" s="82"/>
      <c r="H1" s="82"/>
      <c r="I1" s="81"/>
      <c r="J1" s="223" t="str">
        <f>"("&amp;Accueil!D18&amp;" manches côté gagnant)"</f>
        <v>(3 manches côté gagnant)</v>
      </c>
      <c r="K1" s="223"/>
      <c r="L1" s="223"/>
      <c r="M1" s="223"/>
      <c r="N1" s="223"/>
      <c r="O1" s="223"/>
      <c r="P1" s="223"/>
      <c r="Q1" s="223"/>
      <c r="R1" s="223"/>
      <c r="S1" s="81"/>
      <c r="T1" s="80"/>
      <c r="U1" s="80"/>
      <c r="V1" s="80"/>
      <c r="W1" s="83"/>
    </row>
    <row r="2" spans="1:46" ht="30" customHeight="1">
      <c r="A2" s="86"/>
      <c r="E2" s="87"/>
      <c r="F2" s="88"/>
      <c r="G2" s="88"/>
      <c r="H2" s="88"/>
      <c r="I2" s="87"/>
      <c r="J2" s="224"/>
      <c r="K2" s="224"/>
      <c r="L2" s="224"/>
      <c r="M2" s="224"/>
      <c r="N2" s="224"/>
      <c r="O2" s="224"/>
      <c r="P2" s="224"/>
      <c r="Q2" s="224"/>
      <c r="R2" s="224"/>
      <c r="S2" s="87"/>
      <c r="T2" s="89"/>
      <c r="U2" s="89"/>
      <c r="V2" s="89"/>
      <c r="W2" s="90"/>
      <c r="AQ2" s="220" t="s">
        <v>37</v>
      </c>
      <c r="AR2" s="221"/>
      <c r="AS2" s="221"/>
      <c r="AT2" s="222"/>
    </row>
    <row r="3" spans="1:46" ht="30" customHeight="1" thickBot="1">
      <c r="A3" s="86"/>
      <c r="E3" s="87"/>
      <c r="F3" s="88"/>
      <c r="G3" s="88"/>
      <c r="H3" s="88"/>
      <c r="I3" s="87"/>
      <c r="J3" s="91"/>
      <c r="K3" s="88" t="s">
        <v>0</v>
      </c>
      <c r="L3" s="92">
        <v>1</v>
      </c>
      <c r="M3" s="69" t="str">
        <f>IF(IF(ISNA(VLOOKUP(L3,Inscrits!$A$2:$C$33,2,FALSE)),"",VLOOKUP(L3,Inscrits!$A$2:$C$33,2,FALSE))=0,"",IF(ISNA(VLOOKUP(L3,Inscrits!$A$2:$C$33,2,FALSE)),"",VLOOKUP(L3,Inscrits!$A$2:$C$33,2,FALSE)))</f>
        <v>PARDO RAMON</v>
      </c>
      <c r="N3" s="70" t="str">
        <f>IF(IF(ISNA(VLOOKUP(L3,Inscrits!$A$2:$C$33,3,FALSE)),"","("&amp;(VLOOKUP(L3,Inscrits!$A$2:$C$33,3,FALSE))&amp;")")="()","",IF(ISNA(VLOOKUP(L3,Inscrits!$A$2:$C$33,3,FALSE)),"","("&amp;(VLOOKUP(L3,Inscrits!$A$2:$C$33,3,FALSE))&amp;")"))</f>
        <v>(1)</v>
      </c>
      <c r="O3" s="93"/>
      <c r="P3" s="94"/>
      <c r="Q3" s="95" t="s">
        <v>1</v>
      </c>
      <c r="R3" s="88"/>
      <c r="S3" s="87"/>
      <c r="T3" s="89"/>
      <c r="U3" s="89"/>
      <c r="V3" s="89"/>
      <c r="W3" s="90"/>
      <c r="AC3" s="96" t="s">
        <v>2</v>
      </c>
      <c r="AD3" s="96" t="s">
        <v>3</v>
      </c>
      <c r="AE3" s="96" t="s">
        <v>2</v>
      </c>
      <c r="AF3" s="96" t="s">
        <v>3</v>
      </c>
      <c r="AG3" s="96" t="s">
        <v>2</v>
      </c>
      <c r="AH3" s="96" t="s">
        <v>3</v>
      </c>
      <c r="AI3" s="96" t="s">
        <v>2</v>
      </c>
      <c r="AJ3" s="96" t="s">
        <v>3</v>
      </c>
      <c r="AK3" s="96" t="s">
        <v>2</v>
      </c>
      <c r="AL3" s="96" t="s">
        <v>3</v>
      </c>
      <c r="AM3" s="96" t="s">
        <v>2</v>
      </c>
      <c r="AN3" s="96" t="s">
        <v>3</v>
      </c>
      <c r="AO3" s="96" t="s">
        <v>4</v>
      </c>
      <c r="AQ3" s="97"/>
      <c r="AR3" s="98" t="s">
        <v>5</v>
      </c>
      <c r="AS3" s="99" t="s">
        <v>4</v>
      </c>
      <c r="AT3" s="100"/>
    </row>
    <row r="4" spans="1:46" ht="30" customHeight="1" thickTop="1">
      <c r="A4" s="86"/>
      <c r="E4" s="87"/>
      <c r="F4" s="88"/>
      <c r="G4" s="88"/>
      <c r="H4" s="101"/>
      <c r="I4" s="102" t="s">
        <v>49</v>
      </c>
      <c r="J4" s="69" t="str">
        <f>IF(OR(AND(O3="F",O5="F"),AND(O3="A",O5="A")),M5,IF(OR(O3="F",O3="A"),M3,IF(OR(O5="F",O5="A"),M5,IF(O3=O5,"",(IF(O3&lt;O5,M3,M5))))))</f>
        <v>Blanc 13</v>
      </c>
      <c r="K4" s="70" t="str">
        <f>IF(OR(AND(O3="F",O5="F"),AND(O3="A",O5="A")),N5,IF(OR(O3="F",O3="A"),N3,IF(OR(O5="F",O5="A"),N5,IF(O3=O5,"",(IF(O3&lt;O5,N3,N5))))))</f>
        <v/>
      </c>
      <c r="L4" s="92"/>
      <c r="M4" s="103" t="s">
        <v>100</v>
      </c>
      <c r="N4" s="104"/>
      <c r="O4" s="105"/>
      <c r="P4" s="106"/>
      <c r="Q4" s="69" t="str">
        <f>IF(OR(AND(O3="F",O5="F"),AND(O3="A",O5="A")),M3,IF(OR(O3="F",O3="A"),M5,IF(OR(O5="F",O5="A"),M3,IF(O3=O5,"",(IF(O3&gt;O5,M3,M5))))))</f>
        <v>PARDO RAMON</v>
      </c>
      <c r="R4" s="70" t="str">
        <f>IF(OR(AND(O3="F",O5="F"),AND(O3="A",O5="A")),N3,IF(OR(O3="F",O3="A"),N5,IF(OR(O5="F",O5="A"),N3,IF(O3=O5,"",(IF(O3&gt;O5,N3,N5))))))</f>
        <v>(1)</v>
      </c>
      <c r="S4" s="107"/>
      <c r="T4" s="108"/>
      <c r="U4" s="89"/>
      <c r="V4" s="89"/>
      <c r="W4" s="90"/>
      <c r="Y4" s="84">
        <v>1</v>
      </c>
      <c r="Z4" s="109" t="str">
        <f>IF(U6="","",IF(U6=Q4,Q4,Q8))</f>
        <v/>
      </c>
      <c r="AB4" s="110" t="str">
        <f>M3</f>
        <v>PARDO RAMON</v>
      </c>
      <c r="AC4" s="111" t="str">
        <f>IF(AB4=M3,IF(O5="F","",O3),0)</f>
        <v/>
      </c>
      <c r="AD4" s="111" t="str">
        <f>IF(AB4=M3,IF(O3="F","",O5),0)</f>
        <v>F</v>
      </c>
      <c r="AE4" s="112">
        <f>IF(AB4=Q4,IF(S8="F","",S4),0)</f>
        <v>0</v>
      </c>
      <c r="AF4" s="112">
        <f>IF(AB4=Q4,IF(S4="F","",S8),0)</f>
        <v>0</v>
      </c>
      <c r="AG4" s="111">
        <f>IF(AB4=J4,IF(I8="F","",I4),0)</f>
        <v>0</v>
      </c>
      <c r="AH4" s="111">
        <f>IF(AB4=J4,IF(I4="F","",I8),0)</f>
        <v>0</v>
      </c>
      <c r="AI4" s="112">
        <f>IF(AB4=F6,IF(E10="F","",E6),0)</f>
        <v>0</v>
      </c>
      <c r="AJ4" s="112">
        <f>IF(AB4=F6,IF(E6="F","",E10),0)</f>
        <v>0</v>
      </c>
      <c r="AK4" s="111">
        <f>IF(AB4=F20,IF(E16="F","",E20),0)</f>
        <v>0</v>
      </c>
      <c r="AL4" s="111">
        <f>IF(AB4=F20,IF(E20="F","",E16),0)</f>
        <v>0</v>
      </c>
      <c r="AM4" s="113">
        <f t="shared" ref="AM4:AN7" si="0">SUM(AC4,AE4,AG4,AI4,AK4)</f>
        <v>0</v>
      </c>
      <c r="AN4" s="113">
        <f t="shared" si="0"/>
        <v>0</v>
      </c>
      <c r="AO4" s="109">
        <f>AM4-AN4</f>
        <v>0</v>
      </c>
      <c r="AQ4" s="97"/>
      <c r="AR4" s="114" t="str">
        <f>Z4</f>
        <v/>
      </c>
      <c r="AS4" s="115" t="str">
        <f>IF(AR4="","",(VLOOKUP(AR4,AB4:AO17,14,FALSE)))</f>
        <v/>
      </c>
      <c r="AT4" s="100"/>
    </row>
    <row r="5" spans="1:46" ht="30" customHeight="1" thickBot="1">
      <c r="A5" s="86"/>
      <c r="B5" s="89"/>
      <c r="C5" s="89"/>
      <c r="D5" s="89"/>
      <c r="E5" s="87"/>
      <c r="F5" s="91"/>
      <c r="G5" s="88" t="s">
        <v>31</v>
      </c>
      <c r="H5" s="88"/>
      <c r="I5" s="116"/>
      <c r="J5" s="88"/>
      <c r="K5" s="88"/>
      <c r="L5" s="92">
        <v>32</v>
      </c>
      <c r="M5" s="69" t="str">
        <f>IF(IF(ISNA(VLOOKUP(L5,Inscrits!$A$2:$C$33,2,FALSE)),"",VLOOKUP(L5,Inscrits!$A$2:$C$33,2,FALSE))=0,"",IF(ISNA(VLOOKUP(L5,Inscrits!$A$2:$C$33,2,FALSE)),"",VLOOKUP(L5,Inscrits!$A$2:$C$33,2,FALSE)))</f>
        <v>Blanc 13</v>
      </c>
      <c r="N5" s="70" t="str">
        <f>IF(IF(ISNA(VLOOKUP(L5,Inscrits!$A$2:$C$33,3,FALSE)),"","("&amp;(VLOOKUP(L5,Inscrits!$A$2:$C$33,3,FALSE))&amp;")")="()","",IF(ISNA(VLOOKUP(L5,Inscrits!$A$2:$C$33,3,FALSE)),"","("&amp;(VLOOKUP(L5,Inscrits!$A$2:$C$33,3,FALSE))&amp;")"))</f>
        <v/>
      </c>
      <c r="O5" s="93" t="s">
        <v>49</v>
      </c>
      <c r="P5" s="94"/>
      <c r="Q5" s="88"/>
      <c r="R5" s="88"/>
      <c r="S5" s="87"/>
      <c r="T5" s="117"/>
      <c r="U5" s="118" t="s">
        <v>8</v>
      </c>
      <c r="V5" s="89"/>
      <c r="W5" s="90"/>
      <c r="Y5" s="84">
        <v>3</v>
      </c>
      <c r="Z5" s="109" t="str">
        <f>IF(B8="","",IF(B8=F6,F6,F10))</f>
        <v/>
      </c>
      <c r="AB5" s="110" t="str">
        <f>M5</f>
        <v>Blanc 13</v>
      </c>
      <c r="AC5" s="111" t="str">
        <f>IF(AB5=M5,IF(O3="F","",O5),0)</f>
        <v>F</v>
      </c>
      <c r="AD5" s="111" t="str">
        <f>IF(AB5=M5,IF(O5="F","",O3),0)</f>
        <v/>
      </c>
      <c r="AE5" s="112">
        <f>IF(AB5=Q4,IF(S8="F","",S4),0)</f>
        <v>0</v>
      </c>
      <c r="AF5" s="112">
        <f>IF(AB5=Q4,IF(S4="F","",S8),0)</f>
        <v>0</v>
      </c>
      <c r="AG5" s="111" t="str">
        <f>IF(AB5=J4,IF(I8="F","",I4),0)</f>
        <v>F</v>
      </c>
      <c r="AH5" s="111" t="str">
        <f>IF(AB5=J4,IF(I4="F","",I8),0)</f>
        <v/>
      </c>
      <c r="AI5" s="112">
        <f>IF(AB5=F6,IF(E10="F","",E6),0)</f>
        <v>0</v>
      </c>
      <c r="AJ5" s="112">
        <f>IF(AB5=F6,IF(E6="F","",E10),0)</f>
        <v>0</v>
      </c>
      <c r="AK5" s="111">
        <f>IF(AB5=F20,IF(E16="F","",E20),0)</f>
        <v>0</v>
      </c>
      <c r="AL5" s="111">
        <f>IF(AB5=F20,IF(E20="F","",E16),0)</f>
        <v>0</v>
      </c>
      <c r="AM5" s="113">
        <f t="shared" si="0"/>
        <v>0</v>
      </c>
      <c r="AN5" s="113">
        <f t="shared" si="0"/>
        <v>0</v>
      </c>
      <c r="AO5" s="109">
        <f>AM5-AN5</f>
        <v>0</v>
      </c>
      <c r="AQ5" s="97"/>
      <c r="AR5" s="119" t="str">
        <f>Z14</f>
        <v/>
      </c>
      <c r="AS5" s="120" t="str">
        <f>IF(AR5="","",(VLOOKUP(AR5,AB4:AO17,14,FALSE)))</f>
        <v/>
      </c>
      <c r="AT5" s="100"/>
    </row>
    <row r="6" spans="1:46" ht="30" customHeight="1" thickBot="1">
      <c r="A6" s="86"/>
      <c r="B6" s="89"/>
      <c r="C6" s="89"/>
      <c r="D6" s="121"/>
      <c r="E6" s="102"/>
      <c r="F6" s="69" t="str">
        <f>IF(OR(I4="F",I4="A"),J8,IF(OR(I8="F",I8="A"),J4,IF(I4=I8,"",(IF(I4&gt;I8,J4,J8)))))</f>
        <v/>
      </c>
      <c r="G6" s="70" t="str">
        <f>IF(OR(I4="F",I4="A"),K8,IF(OR(I8="F",I8="A"),K4,IF(I4=I8,"",(IF(I4&gt;I8,K4,K8)))))</f>
        <v/>
      </c>
      <c r="H6" s="88"/>
      <c r="I6" s="116"/>
      <c r="J6" s="103" t="s">
        <v>106</v>
      </c>
      <c r="K6" s="104"/>
      <c r="L6" s="92"/>
      <c r="M6" s="88"/>
      <c r="N6" s="88"/>
      <c r="O6" s="87"/>
      <c r="P6" s="88"/>
      <c r="Q6" s="103" t="s">
        <v>104</v>
      </c>
      <c r="R6" s="104"/>
      <c r="S6" s="87"/>
      <c r="T6" s="122"/>
      <c r="U6" s="69" t="str">
        <f>IF(OR(S4="F",S4="A"),Q8,IF(OR(S8="F",S8="A"),Q4,IF(S4=S8,"",(IF(S4&gt;S8,Q4,Q8)))))</f>
        <v/>
      </c>
      <c r="V6" s="189" t="str">
        <f>IF(OR(S4="F",S4="A"),R8,IF(OR(S8="F",S8="A"),R4,IF(S4=S8,"",(IF(S4&gt;S8,R4,R8)))))</f>
        <v/>
      </c>
      <c r="W6" s="192" t="s">
        <v>56</v>
      </c>
      <c r="Y6" s="84">
        <v>5</v>
      </c>
      <c r="Z6" s="109" t="str">
        <f>IF(B8="","",IF(B8=F6,F10,F6))</f>
        <v/>
      </c>
      <c r="AB6" s="110" t="str">
        <f>M7</f>
        <v>BACCAM BOUNLIENG</v>
      </c>
      <c r="AC6" s="111">
        <f>IF(AB6=M7,IF(O9="F","",O7),0)</f>
        <v>0</v>
      </c>
      <c r="AD6" s="111">
        <f>IF(AB6=M7,IF(O7="F","",O9),0)</f>
        <v>0</v>
      </c>
      <c r="AE6" s="112">
        <f>IF(AB6=Q8,IF(S4="F","",S8),0)</f>
        <v>0</v>
      </c>
      <c r="AF6" s="112">
        <f>IF(AB6=Q8,IF(S8="F","",S4),0)</f>
        <v>0</v>
      </c>
      <c r="AG6" s="111">
        <f>IF(AB6=J8,IF(I4="F","",I8),0)</f>
        <v>0</v>
      </c>
      <c r="AH6" s="111">
        <f>IF(AB6=J8,IF(I8="F","",I4),0)</f>
        <v>0</v>
      </c>
      <c r="AI6" s="112">
        <f>IF(AB6=F6,IF(E10="F","",E6),0)</f>
        <v>0</v>
      </c>
      <c r="AJ6" s="112">
        <f>IF(AB6=F6,IF(E6="F","",E10),0)</f>
        <v>0</v>
      </c>
      <c r="AK6" s="111">
        <f>IF(AB6=F20,IF(E16="F","",E20),0)</f>
        <v>0</v>
      </c>
      <c r="AL6" s="111">
        <f>IF(AB6=F20,IF(E20="F","",E16),0)</f>
        <v>0</v>
      </c>
      <c r="AM6" s="113">
        <f t="shared" si="0"/>
        <v>0</v>
      </c>
      <c r="AN6" s="113">
        <f t="shared" si="0"/>
        <v>0</v>
      </c>
      <c r="AO6" s="109">
        <f>AM6-AN6</f>
        <v>0</v>
      </c>
      <c r="AQ6" s="97"/>
      <c r="AR6" s="119" t="str">
        <f>Z5</f>
        <v/>
      </c>
      <c r="AS6" s="120" t="str">
        <f>IF(AR6="","",(VLOOKUP(AR6,AB4:AO17,14,FALSE)))</f>
        <v/>
      </c>
      <c r="AT6" s="100"/>
    </row>
    <row r="7" spans="1:46" ht="30" customHeight="1" thickBot="1">
      <c r="A7" s="86"/>
      <c r="B7" s="123"/>
      <c r="C7" s="89" t="s">
        <v>35</v>
      </c>
      <c r="D7" s="89"/>
      <c r="E7" s="116"/>
      <c r="F7" s="88"/>
      <c r="G7" s="88"/>
      <c r="H7" s="88"/>
      <c r="I7" s="116"/>
      <c r="J7" s="88"/>
      <c r="K7" s="88"/>
      <c r="L7" s="92">
        <v>17</v>
      </c>
      <c r="M7" s="69" t="str">
        <f>IF(IF(ISNA(VLOOKUP(L7,Inscrits!$A$2:$C$33,2,FALSE)),"",VLOOKUP(L7,Inscrits!$A$2:$C$33,2,FALSE))=0,"",IF(ISNA(VLOOKUP(L7,Inscrits!$A$2:$C$33,2,FALSE)),"",VLOOKUP(L7,Inscrits!$A$2:$C$33,2,FALSE)))</f>
        <v>BACCAM BOUNLIENG</v>
      </c>
      <c r="N7" s="70" t="str">
        <f>IF(IF(ISNA(VLOOKUP(L7,Inscrits!$A$2:$C$33,3,FALSE)),"","("&amp;(VLOOKUP(L7,Inscrits!$A$2:$C$33,3,FALSE))&amp;")")="()","",IF(ISNA(VLOOKUP(L7,Inscrits!$A$2:$C$33,3,FALSE)),"","("&amp;(VLOOKUP(L7,Inscrits!$A$2:$C$33,3,FALSE))&amp;")"))</f>
        <v>(21)</v>
      </c>
      <c r="O7" s="93"/>
      <c r="P7" s="94"/>
      <c r="Q7" s="88"/>
      <c r="R7" s="88"/>
      <c r="S7" s="87"/>
      <c r="T7" s="117"/>
      <c r="U7" s="89"/>
      <c r="V7" s="89"/>
      <c r="W7" s="90"/>
      <c r="Y7" s="84">
        <v>7</v>
      </c>
      <c r="Z7" s="109" t="str">
        <f>IF(F6="","",IF(F6=J4,J8,J4))</f>
        <v/>
      </c>
      <c r="AB7" s="110" t="str">
        <f>M9</f>
        <v>MOREL SYLVAIN</v>
      </c>
      <c r="AC7" s="111">
        <f>IF(AB7=M9,IF(O7="F","",O9),0)</f>
        <v>0</v>
      </c>
      <c r="AD7" s="111">
        <f>IF(AB7=M9,IF(O9="F","",O7),0)</f>
        <v>0</v>
      </c>
      <c r="AE7" s="112">
        <f>IF(AB7=Q8,IF(S4="F","",S8),0)</f>
        <v>0</v>
      </c>
      <c r="AF7" s="112">
        <f>IF(AB7=Q8,IF(S8="F","",S4),0)</f>
        <v>0</v>
      </c>
      <c r="AG7" s="111">
        <f>IF(AB7=J8,IF(I4="F","",I8),0)</f>
        <v>0</v>
      </c>
      <c r="AH7" s="111">
        <f>IF(AB7=J8,IF(I8="F","",I4),0)</f>
        <v>0</v>
      </c>
      <c r="AI7" s="112">
        <f>IF(AB7=F6,IF(E10="F","",E6),0)</f>
        <v>0</v>
      </c>
      <c r="AJ7" s="112">
        <f>IF(AB7=F6,IF(E6="F","",E10),0)</f>
        <v>0</v>
      </c>
      <c r="AK7" s="111">
        <f>IF(AB7=F20,IF(E16="F","",E20),0)</f>
        <v>0</v>
      </c>
      <c r="AL7" s="111">
        <f>IF(AB7=F20,IF(E20="F","",E16),0)</f>
        <v>0</v>
      </c>
      <c r="AM7" s="113">
        <f t="shared" si="0"/>
        <v>0</v>
      </c>
      <c r="AN7" s="113">
        <f t="shared" si="0"/>
        <v>0</v>
      </c>
      <c r="AO7" s="109">
        <f>AM7-AN7</f>
        <v>0</v>
      </c>
      <c r="AQ7" s="97"/>
      <c r="AR7" s="119" t="str">
        <f>Z15</f>
        <v/>
      </c>
      <c r="AS7" s="120" t="str">
        <f>IF(AR7="","",(VLOOKUP(AR7,AB4:AO17,14,FALSE)))</f>
        <v/>
      </c>
      <c r="AT7" s="100"/>
    </row>
    <row r="8" spans="1:46" ht="30" customHeight="1" thickBot="1">
      <c r="A8" s="191" t="s">
        <v>54</v>
      </c>
      <c r="B8" s="190" t="str">
        <f>IF(OR(E6="F",E6="A"),F10,IF(OR(E10="F",E10="A"),F6,IF(E6=E10,"",(IF(E6&gt;E10,F6,F10)))))</f>
        <v/>
      </c>
      <c r="C8" s="124" t="str">
        <f>IF(OR(E6="F",E6="A"),G10,IF(OR(E10="F",E10="A"),G6,IF(E6=E10,"",(IF(E6&gt;E10,G6,G10)))))</f>
        <v/>
      </c>
      <c r="D8" s="89"/>
      <c r="E8" s="116"/>
      <c r="F8" s="103" t="s">
        <v>108</v>
      </c>
      <c r="G8" s="104"/>
      <c r="H8" s="101"/>
      <c r="I8" s="102"/>
      <c r="J8" s="69" t="str">
        <f>IF(OR(AND(O7="F",O9="F"),AND(O7="A",O9="A")),M9,IF(OR(O7="F",O7="A"),M7,IF(OR(O9="F",O9="A"),M9,IF(O7=O9,"",(IF(O7&lt;O9,M7,M9))))))</f>
        <v/>
      </c>
      <c r="K8" s="70" t="str">
        <f>IF(OR(AND(O7="F",O9="F"),AND(O7="A",O9="A")),N9,IF(OR(O7="F",O7="A"),N7,IF(OR(O9="F",O9="A"),N9,IF(O7=O9,"",(IF(O7&lt;O9,N7,N9))))))</f>
        <v/>
      </c>
      <c r="L8" s="92"/>
      <c r="M8" s="103" t="s">
        <v>101</v>
      </c>
      <c r="N8" s="104"/>
      <c r="O8" s="105"/>
      <c r="P8" s="125"/>
      <c r="Q8" s="69" t="str">
        <f>IF(OR(AND(O7="F",O9="F"),AND(O7="A",O9="A")),M7,IF(OR(O7="F",O7="A"),M9,IF(OR(O9="F",O9="A"),M7,IF(O7=O9,"",(IF(O7&gt;O9,M7,M9))))))</f>
        <v/>
      </c>
      <c r="R8" s="70" t="str">
        <f>IF(OR(AND(O7="F",O9="F"),AND(O7="A",O9="A")),N7,IF(OR(O7="F",O7="A"),N9,IF(OR(O9="F",O9="A"),N7,IF(O7=O9,"",(IF(O7&gt;O9,N7,N9))))))</f>
        <v/>
      </c>
      <c r="S8" s="107"/>
      <c r="T8" s="108"/>
      <c r="U8" s="89"/>
      <c r="V8" s="89"/>
      <c r="W8" s="90"/>
      <c r="AQ8" s="126"/>
      <c r="AR8" s="127"/>
      <c r="AS8" s="127"/>
      <c r="AT8" s="128"/>
    </row>
    <row r="9" spans="1:46" ht="30" customHeight="1">
      <c r="A9" s="86"/>
      <c r="B9" s="89"/>
      <c r="C9" s="89"/>
      <c r="D9" s="89"/>
      <c r="E9" s="116"/>
      <c r="F9" s="88"/>
      <c r="G9" s="88"/>
      <c r="H9" s="88"/>
      <c r="I9" s="87"/>
      <c r="J9" s="91"/>
      <c r="K9" s="88" t="s">
        <v>9</v>
      </c>
      <c r="L9" s="92">
        <v>16</v>
      </c>
      <c r="M9" s="69" t="str">
        <f>IF(IF(ISNA(VLOOKUP(L9,Inscrits!$A$2:$C$33,2,FALSE)),"",VLOOKUP(L9,Inscrits!$A$2:$C$33,2,FALSE))=0,"",IF(ISNA(VLOOKUP(L9,Inscrits!$A$2:$C$33,2,FALSE)),"",VLOOKUP(L9,Inscrits!$A$2:$C$33,2,FALSE)))</f>
        <v>MOREL SYLVAIN</v>
      </c>
      <c r="N9" s="70" t="str">
        <f>IF(IF(ISNA(VLOOKUP(L9,Inscrits!$A$2:$C$33,3,FALSE)),"","("&amp;(VLOOKUP(L9,Inscrits!$A$2:$C$33,3,FALSE))&amp;")")="()","",IF(ISNA(VLOOKUP(L9,Inscrits!$A$2:$C$33,3,FALSE)),"","("&amp;(VLOOKUP(L9,Inscrits!$A$2:$C$33,3,FALSE))&amp;")"))</f>
        <v>(19)</v>
      </c>
      <c r="O9" s="93"/>
      <c r="P9" s="94"/>
      <c r="Q9" s="95" t="s">
        <v>10</v>
      </c>
      <c r="R9" s="88"/>
      <c r="S9" s="87"/>
      <c r="T9" s="89"/>
      <c r="U9" s="89"/>
      <c r="V9" s="89"/>
      <c r="W9" s="90"/>
    </row>
    <row r="10" spans="1:46" ht="30" customHeight="1">
      <c r="A10" s="86"/>
      <c r="B10" s="89"/>
      <c r="C10" s="89"/>
      <c r="D10" s="121"/>
      <c r="E10" s="102"/>
      <c r="F10" s="69" t="str">
        <f>IF(OR(S14="F",S14="A"),Q14,IF(OR(S18="F",S18="A"),Q18,IF(S14=S18,"",(IF(S14&lt;S18,Q14,Q18)))))</f>
        <v/>
      </c>
      <c r="G10" s="70" t="str">
        <f>IF(OR(S14="F",S14="A"),R14,IF(OR(S18="F",S18="A"),R18,IF(S14=S18,"",(IF(S14&lt;S18,R14,R18)))))</f>
        <v/>
      </c>
      <c r="H10" s="88"/>
      <c r="I10" s="87"/>
      <c r="J10" s="88"/>
      <c r="K10" s="88"/>
      <c r="L10" s="92"/>
      <c r="M10" s="88"/>
      <c r="N10" s="88"/>
      <c r="O10" s="87"/>
      <c r="P10" s="88"/>
      <c r="Q10" s="88"/>
      <c r="R10" s="88"/>
      <c r="S10" s="87"/>
      <c r="T10" s="89"/>
      <c r="W10" s="90"/>
    </row>
    <row r="11" spans="1:46" ht="30" customHeight="1" thickBot="1">
      <c r="A11" s="86"/>
      <c r="B11" s="89"/>
      <c r="C11" s="89"/>
      <c r="D11" s="89"/>
      <c r="E11" s="87"/>
      <c r="F11" s="91"/>
      <c r="G11" s="88" t="s">
        <v>33</v>
      </c>
      <c r="H11" s="88"/>
      <c r="I11" s="87"/>
      <c r="J11" s="88"/>
      <c r="K11" s="88"/>
      <c r="L11" s="92"/>
      <c r="M11" s="88"/>
      <c r="N11" s="88"/>
      <c r="O11" s="87"/>
      <c r="P11" s="88"/>
      <c r="Q11" s="88"/>
      <c r="R11" s="88"/>
      <c r="S11" s="87"/>
      <c r="T11" s="89"/>
      <c r="U11" s="218" t="s">
        <v>37</v>
      </c>
      <c r="V11" s="219"/>
      <c r="W11" s="90"/>
    </row>
    <row r="12" spans="1:46" ht="30" customHeight="1">
      <c r="A12" s="86"/>
      <c r="E12" s="87"/>
      <c r="F12" s="88"/>
      <c r="G12" s="88"/>
      <c r="H12" s="88"/>
      <c r="I12" s="87"/>
      <c r="J12" s="88"/>
      <c r="K12" s="88"/>
      <c r="L12" s="92"/>
      <c r="M12" s="88"/>
      <c r="N12" s="88"/>
      <c r="O12" s="87"/>
      <c r="P12" s="88"/>
      <c r="Q12" s="88"/>
      <c r="R12" s="88"/>
      <c r="S12" s="87"/>
      <c r="T12" s="89"/>
      <c r="U12" s="89"/>
      <c r="V12" s="89"/>
      <c r="W12" s="90"/>
      <c r="AQ12" s="220" t="s">
        <v>38</v>
      </c>
      <c r="AR12" s="221"/>
      <c r="AS12" s="221"/>
      <c r="AT12" s="222"/>
    </row>
    <row r="13" spans="1:46" ht="30" customHeight="1" thickBot="1">
      <c r="A13" s="86"/>
      <c r="B13" s="218" t="s">
        <v>37</v>
      </c>
      <c r="C13" s="219"/>
      <c r="E13" s="87"/>
      <c r="F13" s="88"/>
      <c r="G13" s="88"/>
      <c r="H13" s="88"/>
      <c r="I13" s="87"/>
      <c r="J13" s="91"/>
      <c r="K13" s="91" t="s">
        <v>11</v>
      </c>
      <c r="L13" s="92">
        <v>9</v>
      </c>
      <c r="M13" s="69" t="str">
        <f>IF(IF(ISNA(VLOOKUP(L13,Inscrits!$A$2:$C$33,2,FALSE)),"",VLOOKUP(L13,Inscrits!$A$2:$C$33,2,FALSE))=0,"",IF(ISNA(VLOOKUP(L13,Inscrits!$A$2:$C$33,2,FALSE)),"",VLOOKUP(L13,Inscrits!$A$2:$C$33,2,FALSE)))</f>
        <v>REDON VALERIE</v>
      </c>
      <c r="N13" s="70" t="str">
        <f>IF(IF(ISNA(VLOOKUP(L13,Inscrits!$A$2:$C$33,3,FALSE)),"","("&amp;(VLOOKUP(L13,Inscrits!$A$2:$C$33,3,FALSE))&amp;")")="()","",IF(ISNA(VLOOKUP(L13,Inscrits!$A$2:$C$33,3,FALSE)),"","("&amp;(VLOOKUP(L13,Inscrits!$A$2:$C$33,3,FALSE))&amp;")"))</f>
        <v>(10)</v>
      </c>
      <c r="O13" s="93"/>
      <c r="P13" s="94"/>
      <c r="Q13" s="95" t="s">
        <v>7</v>
      </c>
      <c r="R13" s="88"/>
      <c r="S13" s="87"/>
      <c r="T13" s="89"/>
      <c r="U13" s="89"/>
      <c r="V13" s="89"/>
      <c r="W13" s="90"/>
      <c r="AC13" s="96" t="s">
        <v>2</v>
      </c>
      <c r="AD13" s="96" t="s">
        <v>3</v>
      </c>
      <c r="AE13" s="96" t="s">
        <v>2</v>
      </c>
      <c r="AF13" s="96" t="s">
        <v>3</v>
      </c>
      <c r="AG13" s="96" t="s">
        <v>2</v>
      </c>
      <c r="AH13" s="96" t="s">
        <v>3</v>
      </c>
      <c r="AI13" s="96" t="s">
        <v>2</v>
      </c>
      <c r="AJ13" s="96" t="s">
        <v>3</v>
      </c>
      <c r="AK13" s="96" t="s">
        <v>2</v>
      </c>
      <c r="AL13" s="96" t="s">
        <v>3</v>
      </c>
      <c r="AM13" s="96" t="s">
        <v>2</v>
      </c>
      <c r="AN13" s="96" t="s">
        <v>3</v>
      </c>
      <c r="AO13" s="96" t="s">
        <v>4</v>
      </c>
      <c r="AQ13" s="129"/>
      <c r="AR13" s="130" t="s">
        <v>5</v>
      </c>
      <c r="AS13" s="131" t="s">
        <v>4</v>
      </c>
      <c r="AT13" s="132"/>
    </row>
    <row r="14" spans="1:46" ht="30" customHeight="1" thickTop="1">
      <c r="A14" s="86"/>
      <c r="E14" s="87"/>
      <c r="F14" s="88"/>
      <c r="G14" s="88"/>
      <c r="H14" s="101"/>
      <c r="I14" s="102" t="s">
        <v>49</v>
      </c>
      <c r="J14" s="69" t="str">
        <f>IF(OR(AND(O13="F",O15="F"),AND(O13="A",O15="A")),M15,IF(OR(O13="F",O13="A"),M13,IF(OR(O15="F",O15="A"),M15,IF(O13=O15,"",(IF(O13&lt;O15,M13,M15))))))</f>
        <v>Blanc 5</v>
      </c>
      <c r="K14" s="70" t="str">
        <f>IF(OR(AND(O13="F",O15="F"),AND(O13="A",O15="A")),N15,IF(OR(O13="F",O13="A"),N13,IF(OR(O15="F",O15="A"),N15,IF(O13=O15,"",(IF(O13&lt;O15,N13,N15))))))</f>
        <v/>
      </c>
      <c r="L14" s="92"/>
      <c r="M14" s="103" t="s">
        <v>102</v>
      </c>
      <c r="N14" s="104"/>
      <c r="O14" s="105"/>
      <c r="P14" s="106"/>
      <c r="Q14" s="69" t="str">
        <f>IF(OR(AND(O13="F",O15="F"),AND(O13="A",O15="A")),M13,IF(OR(O13="F",O13="A"),M15,IF(OR(O15="F",O15="A"),M13,IF(O13=O15,"",(IF(O13&gt;O15,M13,M15))))))</f>
        <v>REDON VALERIE</v>
      </c>
      <c r="R14" s="70" t="str">
        <f>IF(OR(AND(O13="F",O15="F"),AND(O13="A",O15="A")),N13,IF(OR(O13="F",O13="A"),N15,IF(OR(O15="F",O15="A"),N13,IF(O13=O15,"",(IF(O13&gt;O15,N13,N15))))))</f>
        <v>(10)</v>
      </c>
      <c r="S14" s="107"/>
      <c r="T14" s="108"/>
      <c r="U14" s="89"/>
      <c r="V14" s="89"/>
      <c r="W14" s="90"/>
      <c r="Y14" s="84">
        <v>2</v>
      </c>
      <c r="Z14" s="109" t="str">
        <f>IF(U16="","",IF(U16=Q14,Q14,Q18))</f>
        <v/>
      </c>
      <c r="AB14" s="110" t="str">
        <f>M13</f>
        <v>REDON VALERIE</v>
      </c>
      <c r="AC14" s="111" t="str">
        <f>IF(AB14=M13,IF(O15="F","",O13),0)</f>
        <v/>
      </c>
      <c r="AD14" s="111" t="str">
        <f>IF(AB14=M13,IF(O13="F","",O15),0)</f>
        <v>F</v>
      </c>
      <c r="AE14" s="112">
        <f>IF(AB14=Q14,IF(S18="F","",S14),0)</f>
        <v>0</v>
      </c>
      <c r="AF14" s="112">
        <f>IF(AB14=Q14,IF(S14="F","",S18),0)</f>
        <v>0</v>
      </c>
      <c r="AG14" s="111">
        <f>IF(AB14=J14,IF(I18="F","",I14),0)</f>
        <v>0</v>
      </c>
      <c r="AH14" s="111">
        <f>IF(AB14=J14,IF(I14="F","",I18),0)</f>
        <v>0</v>
      </c>
      <c r="AI14" s="112">
        <f>IF(AB14=F16,IF(E20="F","",E16),0)</f>
        <v>0</v>
      </c>
      <c r="AJ14" s="112">
        <f>IF(AB14=F16,IF(E16="F","",E20),0)</f>
        <v>0</v>
      </c>
      <c r="AK14" s="111">
        <f>IF(AB14=F10,IF(E6="F","",E10),0)</f>
        <v>0</v>
      </c>
      <c r="AL14" s="111">
        <f>IF(AB14=F10,IF(E10="F","",E6),0)</f>
        <v>0</v>
      </c>
      <c r="AM14" s="113">
        <f t="shared" ref="AM14:AN17" si="1">SUM(AC14,AE14,AG14,AI14,AK14)</f>
        <v>0</v>
      </c>
      <c r="AN14" s="113">
        <f t="shared" si="1"/>
        <v>0</v>
      </c>
      <c r="AO14" s="109">
        <f>AM14-AN14</f>
        <v>0</v>
      </c>
      <c r="AQ14" s="129"/>
      <c r="AR14" s="114" t="str">
        <f>Z6</f>
        <v/>
      </c>
      <c r="AS14" s="115" t="str">
        <f>IF(AR14="","",(VLOOKUP(AR14,AB4:AO17,14,FALSE)))</f>
        <v/>
      </c>
      <c r="AT14" s="132"/>
    </row>
    <row r="15" spans="1:46" ht="30" customHeight="1" thickBot="1">
      <c r="A15" s="86"/>
      <c r="B15" s="89"/>
      <c r="C15" s="89"/>
      <c r="D15" s="89"/>
      <c r="E15" s="87"/>
      <c r="F15" s="91"/>
      <c r="G15" s="88" t="s">
        <v>32</v>
      </c>
      <c r="H15" s="88"/>
      <c r="I15" s="116"/>
      <c r="J15" s="88"/>
      <c r="K15" s="88"/>
      <c r="L15" s="92">
        <v>24</v>
      </c>
      <c r="M15" s="69" t="str">
        <f>IF(IF(ISNA(VLOOKUP(L15,Inscrits!$A$2:$C$33,2,FALSE)),"",VLOOKUP(L15,Inscrits!$A$2:$C$33,2,FALSE))=0,"",IF(ISNA(VLOOKUP(L15,Inscrits!$A$2:$C$33,2,FALSE)),"",VLOOKUP(L15,Inscrits!$A$2:$C$33,2,FALSE)))</f>
        <v>Blanc 5</v>
      </c>
      <c r="N15" s="70" t="str">
        <f>IF(IF(ISNA(VLOOKUP(L15,Inscrits!$A$2:$C$33,3,FALSE)),"","("&amp;(VLOOKUP(L15,Inscrits!$A$2:$C$33,3,FALSE))&amp;")")="()","",IF(ISNA(VLOOKUP(L15,Inscrits!$A$2:$C$33,3,FALSE)),"","("&amp;(VLOOKUP(L15,Inscrits!$A$2:$C$33,3,FALSE))&amp;")"))</f>
        <v/>
      </c>
      <c r="O15" s="93" t="s">
        <v>49</v>
      </c>
      <c r="P15" s="94"/>
      <c r="Q15" s="88"/>
      <c r="R15" s="88"/>
      <c r="S15" s="87"/>
      <c r="T15" s="117"/>
      <c r="U15" s="118" t="s">
        <v>30</v>
      </c>
      <c r="V15" s="89"/>
      <c r="W15" s="90"/>
      <c r="Y15" s="84">
        <v>4</v>
      </c>
      <c r="Z15" s="109" t="str">
        <f>IF(B18="","",IF(B18=F16,F16,F20))</f>
        <v/>
      </c>
      <c r="AB15" s="110" t="str">
        <f>M15</f>
        <v>Blanc 5</v>
      </c>
      <c r="AC15" s="111" t="str">
        <f>IF(AB15=M15,IF(O13="F","",O15),0)</f>
        <v>F</v>
      </c>
      <c r="AD15" s="111" t="str">
        <f>IF(AB15=M15,IF(O15="F","",O13),0)</f>
        <v/>
      </c>
      <c r="AE15" s="112">
        <f>IF(AB15=Q14,IF(S18="F","",S14),0)</f>
        <v>0</v>
      </c>
      <c r="AF15" s="112">
        <f>IF(AB15=Q14,IF(S14="F","",S18),0)</f>
        <v>0</v>
      </c>
      <c r="AG15" s="111" t="str">
        <f>IF(AB15=J14,IF(I18="F","",I14),0)</f>
        <v>F</v>
      </c>
      <c r="AH15" s="111" t="str">
        <f>IF(AB15=J14,IF(I14="F","",I18),0)</f>
        <v/>
      </c>
      <c r="AI15" s="112">
        <f>IF(AB15=F16,IF(E20="F","",E16),0)</f>
        <v>0</v>
      </c>
      <c r="AJ15" s="112">
        <f>IF(AB15=F16,IF(E16="F","",E20),0)</f>
        <v>0</v>
      </c>
      <c r="AK15" s="111">
        <f>IF(AB15=F10,IF(E6="F","",E10),0)</f>
        <v>0</v>
      </c>
      <c r="AL15" s="111">
        <f>IF(AB15=F10,IF(E10="F","",E6),0)</f>
        <v>0</v>
      </c>
      <c r="AM15" s="113">
        <f t="shared" si="1"/>
        <v>0</v>
      </c>
      <c r="AN15" s="113">
        <f t="shared" si="1"/>
        <v>0</v>
      </c>
      <c r="AO15" s="109">
        <f>AM15-AN15</f>
        <v>0</v>
      </c>
      <c r="AQ15" s="129"/>
      <c r="AR15" s="119" t="str">
        <f>Z16</f>
        <v/>
      </c>
      <c r="AS15" s="120" t="str">
        <f>IF(AR15="","",(VLOOKUP(AR15,AB4:AO17,14,FALSE)))</f>
        <v/>
      </c>
      <c r="AT15" s="132"/>
    </row>
    <row r="16" spans="1:46" ht="30" customHeight="1" thickBot="1">
      <c r="A16" s="86"/>
      <c r="B16" s="89"/>
      <c r="C16" s="89"/>
      <c r="D16" s="121"/>
      <c r="E16" s="102" t="s">
        <v>49</v>
      </c>
      <c r="F16" s="69" t="str">
        <f>IF(OR(I14="F",I14="A"),J18,IF(OR(I18="F",I18="A"),J14,IF(I14=I18,"",(IF(I14&gt;I18,J14,J18)))))</f>
        <v>Blanc 6</v>
      </c>
      <c r="G16" s="70" t="str">
        <f>IF(OR(I14="F",I14="A"),K18,IF(OR(I18="F",I18="A"),K14,IF(I14=I18,"",(IF(I14&gt;I18,K14,K18)))))</f>
        <v/>
      </c>
      <c r="H16" s="88"/>
      <c r="I16" s="116"/>
      <c r="J16" s="103" t="s">
        <v>107</v>
      </c>
      <c r="K16" s="104"/>
      <c r="L16" s="92"/>
      <c r="M16" s="88"/>
      <c r="N16" s="88"/>
      <c r="O16" s="87"/>
      <c r="P16" s="88"/>
      <c r="Q16" s="103" t="s">
        <v>105</v>
      </c>
      <c r="R16" s="104"/>
      <c r="S16" s="87"/>
      <c r="T16" s="122"/>
      <c r="U16" s="69" t="str">
        <f>IF(OR(S14="F",S14="A"),Q18,IF(OR(S18="F",S18="A"),Q14,IF(S14=S18,"",(IF(S14&gt;S18,Q14,Q18)))))</f>
        <v/>
      </c>
      <c r="V16" s="189" t="str">
        <f>IF(OR(S14="F",S14="A"),R18,IF(OR(S18="F",S18="A"),R14,IF(S14=S18,"",(IF(S14&gt;S18,R14,R18)))))</f>
        <v/>
      </c>
      <c r="W16" s="192" t="s">
        <v>57</v>
      </c>
      <c r="Y16" s="84">
        <v>6</v>
      </c>
      <c r="Z16" s="109" t="str">
        <f>IF(B18="","",IF(B18=F16,F20,F16))</f>
        <v/>
      </c>
      <c r="AB16" s="110" t="str">
        <f>M17</f>
        <v>Blanc 6</v>
      </c>
      <c r="AC16" s="111" t="str">
        <f>IF(AB16=M17,IF(O19="F","",O17),0)</f>
        <v>F</v>
      </c>
      <c r="AD16" s="111" t="str">
        <f>IF(AB16=M17,IF(O17="F","",O19),0)</f>
        <v/>
      </c>
      <c r="AE16" s="112">
        <f>IF(AB16=Q18,IF(S14="F","",S18),0)</f>
        <v>0</v>
      </c>
      <c r="AF16" s="112">
        <f>IF(AB16=Q18,IF(S18="F","",S14),0)</f>
        <v>0</v>
      </c>
      <c r="AG16" s="111" t="str">
        <f>IF(AB16=J18,IF(I14="F","",I18),0)</f>
        <v/>
      </c>
      <c r="AH16" s="111" t="str">
        <f>IF(AB16=J18,IF(I18="F","",I14),0)</f>
        <v>F</v>
      </c>
      <c r="AI16" s="112" t="str">
        <f>IF(AB16=F16,IF(E20="F","",E16),0)</f>
        <v>F</v>
      </c>
      <c r="AJ16" s="112" t="str">
        <f>IF(AB16=F16,IF(E16="F","",E20),0)</f>
        <v/>
      </c>
      <c r="AK16" s="111">
        <f>IF(AB16=F10,IF(E6="F","",E10),0)</f>
        <v>0</v>
      </c>
      <c r="AL16" s="111">
        <f>IF(AB16=F10,IF(E10="F","",E6),0)</f>
        <v>0</v>
      </c>
      <c r="AM16" s="113">
        <f t="shared" si="1"/>
        <v>0</v>
      </c>
      <c r="AN16" s="113">
        <f t="shared" si="1"/>
        <v>0</v>
      </c>
      <c r="AO16" s="109">
        <f>AM16-AN16</f>
        <v>0</v>
      </c>
      <c r="AQ16" s="129"/>
      <c r="AR16" s="119" t="str">
        <f>Z7</f>
        <v/>
      </c>
      <c r="AS16" s="120" t="str">
        <f>IF(AR16="","",(VLOOKUP(AR16,AB4:AO17,14,FALSE)))</f>
        <v/>
      </c>
      <c r="AT16" s="132"/>
    </row>
    <row r="17" spans="1:46" ht="30" customHeight="1" thickBot="1">
      <c r="A17" s="86"/>
      <c r="B17" s="123"/>
      <c r="C17" s="89" t="s">
        <v>36</v>
      </c>
      <c r="D17" s="89"/>
      <c r="E17" s="116"/>
      <c r="F17" s="88"/>
      <c r="G17" s="88"/>
      <c r="H17" s="88"/>
      <c r="I17" s="116"/>
      <c r="J17" s="88"/>
      <c r="K17" s="88"/>
      <c r="L17" s="92">
        <v>25</v>
      </c>
      <c r="M17" s="69" t="str">
        <f>IF(IF(ISNA(VLOOKUP(L17,Inscrits!$A$2:$C$33,2,FALSE)),"",VLOOKUP(L17,Inscrits!$A$2:$C$33,2,FALSE))=0,"",IF(ISNA(VLOOKUP(L17,Inscrits!$A$2:$C$33,2,FALSE)),"",VLOOKUP(L17,Inscrits!$A$2:$C$33,2,FALSE)))</f>
        <v>Blanc 6</v>
      </c>
      <c r="N17" s="70" t="str">
        <f>IF(IF(ISNA(VLOOKUP(L17,Inscrits!$A$2:$C$33,3,FALSE)),"","("&amp;(VLOOKUP(L17,Inscrits!$A$2:$C$33,3,FALSE))&amp;")")="()","",IF(ISNA(VLOOKUP(L17,Inscrits!$A$2:$C$33,3,FALSE)),"","("&amp;(VLOOKUP(L17,Inscrits!$A$2:$C$33,3,FALSE))&amp;")"))</f>
        <v/>
      </c>
      <c r="O17" s="93" t="s">
        <v>49</v>
      </c>
      <c r="P17" s="94"/>
      <c r="Q17" s="88"/>
      <c r="R17" s="88"/>
      <c r="S17" s="87"/>
      <c r="T17" s="117"/>
      <c r="U17" s="89"/>
      <c r="V17" s="89"/>
      <c r="W17" s="90"/>
      <c r="Y17" s="84">
        <v>8</v>
      </c>
      <c r="Z17" s="109" t="str">
        <f>IF(F16="","",IF(F16=J14,J18,J14))</f>
        <v>Blanc 5</v>
      </c>
      <c r="AB17" s="110" t="str">
        <f>M19</f>
        <v>DI BELLA STEPHANIE</v>
      </c>
      <c r="AC17" s="111" t="str">
        <f>IF(AB17=M19,IF(O17="F","",O19),0)</f>
        <v/>
      </c>
      <c r="AD17" s="111" t="str">
        <f>IF(AB17=M19,IF(O19="F","",O17),0)</f>
        <v>F</v>
      </c>
      <c r="AE17" s="112">
        <f>IF(AB17=Q18,IF(S14="F","",S18),0)</f>
        <v>0</v>
      </c>
      <c r="AF17" s="112">
        <f>IF(AB17=Q18,IF(S18="F","",S14),0)</f>
        <v>0</v>
      </c>
      <c r="AG17" s="111">
        <f>IF(AB17=J18,IF(I14="F","",I18),0)</f>
        <v>0</v>
      </c>
      <c r="AH17" s="111">
        <f>IF(AB17=J18,IF(I18="F","",I14),0)</f>
        <v>0</v>
      </c>
      <c r="AI17" s="112">
        <f>IF(AB17=F16,IF(E20="F","",E16),0)</f>
        <v>0</v>
      </c>
      <c r="AJ17" s="112">
        <f>IF(AB17=F16,IF(E16="F","",E20),0)</f>
        <v>0</v>
      </c>
      <c r="AK17" s="111">
        <f>IF(AB17=F10,IF(E6="F","",E10),0)</f>
        <v>0</v>
      </c>
      <c r="AL17" s="111">
        <f>IF(AB17=F10,IF(E10="F","",E6),0)</f>
        <v>0</v>
      </c>
      <c r="AM17" s="113">
        <f t="shared" si="1"/>
        <v>0</v>
      </c>
      <c r="AN17" s="113">
        <f>SUM(AD17,AF17,AH17,AJ17,AL17)</f>
        <v>0</v>
      </c>
      <c r="AO17" s="109">
        <f>AM17-AN17</f>
        <v>0</v>
      </c>
      <c r="AQ17" s="129"/>
      <c r="AR17" s="119" t="str">
        <f>Z17</f>
        <v>Blanc 5</v>
      </c>
      <c r="AS17" s="120">
        <f>IF(AR17="","",(VLOOKUP(AR17,AB4:AO17,14,FALSE)))</f>
        <v>0</v>
      </c>
      <c r="AT17" s="132"/>
    </row>
    <row r="18" spans="1:46" ht="30" customHeight="1" thickBot="1">
      <c r="A18" s="191" t="s">
        <v>55</v>
      </c>
      <c r="B18" s="190" t="str">
        <f>IF(OR(E16="F",E16="A"),F20,IF(OR(E20="F",E20="A"),F16,IF(E16=E20,"",(IF(E16&gt;E20,F16,F20)))))</f>
        <v/>
      </c>
      <c r="C18" s="124" t="str">
        <f>IF(OR(E16="F",E16="A"),G20,IF(OR(E20="F",E20="A"),G16,IF(E16=E20,"",(IF(E16&gt;E20,G16,G20)))))</f>
        <v/>
      </c>
      <c r="D18" s="89"/>
      <c r="E18" s="116"/>
      <c r="F18" s="103" t="s">
        <v>109</v>
      </c>
      <c r="G18" s="104"/>
      <c r="H18" s="101"/>
      <c r="I18" s="102"/>
      <c r="J18" s="69" t="str">
        <f>IF(OR(AND(O17="F",O19="F"),AND(O17="A",O19="A")),M19,IF(OR(O17="F",O17="A"),M17,IF(OR(O19="F",O19="A"),M19,IF(O17=O19,"",(IF(O17&lt;O19,M17,M19))))))</f>
        <v>Blanc 6</v>
      </c>
      <c r="K18" s="70" t="str">
        <f>IF(OR(AND(O17="F",O19="F"),AND(O17="A",O19="A")),N19,IF(OR(O17="F",O17="A"),N17,IF(OR(O19="F",O19="A"),N19,IF(O17=O19,"",(IF(O17&lt;O19,N17,N19))))))</f>
        <v/>
      </c>
      <c r="L18" s="92"/>
      <c r="M18" s="103" t="s">
        <v>103</v>
      </c>
      <c r="N18" s="104"/>
      <c r="O18" s="105"/>
      <c r="P18" s="125"/>
      <c r="Q18" s="69" t="str">
        <f>IF(OR(AND(O17="F",O19="F"),AND(O17="A",O19="A")),M17,IF(OR(O17="F",O17="A"),M19,IF(OR(O19="F",O19="A"),M17,IF(O17=O19,"",(IF(O17&gt;O19,M17,M19))))))</f>
        <v>DI BELLA STEPHANIE</v>
      </c>
      <c r="R18" s="70" t="str">
        <f>IF(OR(AND(O17="F",O19="F"),AND(O17="A",O19="A")),N17,IF(OR(O17="F",O17="A"),N19,IF(OR(O19="F",O19="A"),N17,IF(O17=O19,"",(IF(O17&gt;O19,N17,N19))))))</f>
        <v>(9)</v>
      </c>
      <c r="S18" s="107"/>
      <c r="T18" s="108"/>
      <c r="U18" s="89"/>
      <c r="V18" s="89"/>
      <c r="W18" s="90"/>
      <c r="AQ18" s="133"/>
      <c r="AR18" s="134"/>
      <c r="AS18" s="134"/>
      <c r="AT18" s="135"/>
    </row>
    <row r="19" spans="1:46" ht="30" customHeight="1" thickBot="1">
      <c r="A19" s="86"/>
      <c r="B19" s="89"/>
      <c r="C19" s="89"/>
      <c r="D19" s="89"/>
      <c r="E19" s="116"/>
      <c r="F19" s="88"/>
      <c r="G19" s="88"/>
      <c r="H19" s="88"/>
      <c r="I19" s="87"/>
      <c r="J19" s="91"/>
      <c r="K19" s="88" t="s">
        <v>29</v>
      </c>
      <c r="L19" s="92">
        <v>8</v>
      </c>
      <c r="M19" s="69" t="str">
        <f>IF(IF(ISNA(VLOOKUP(L19,Inscrits!$A$2:$C$33,2,FALSE)),"",VLOOKUP(L19,Inscrits!$A$2:$C$33,2,FALSE))=0,"",IF(ISNA(VLOOKUP(L19,Inscrits!$A$2:$C$33,2,FALSE)),"",VLOOKUP(L19,Inscrits!$A$2:$C$33,2,FALSE)))</f>
        <v>DI BELLA STEPHANIE</v>
      </c>
      <c r="N19" s="70" t="str">
        <f>IF(IF(ISNA(VLOOKUP(L19,Inscrits!$A$2:$C$33,3,FALSE)),"","("&amp;(VLOOKUP(L19,Inscrits!$A$2:$C$33,3,FALSE))&amp;")")="()","",IF(ISNA(VLOOKUP(L19,Inscrits!$A$2:$C$33,3,FALSE)),"","("&amp;(VLOOKUP(L19,Inscrits!$A$2:$C$33,3,FALSE))&amp;")"))</f>
        <v>(9)</v>
      </c>
      <c r="O19" s="93"/>
      <c r="P19" s="94"/>
      <c r="Q19" s="95" t="s">
        <v>6</v>
      </c>
      <c r="R19" s="88"/>
      <c r="S19" s="87"/>
      <c r="T19" s="89"/>
      <c r="U19" s="89"/>
      <c r="V19" s="89"/>
      <c r="W19" s="90"/>
    </row>
    <row r="20" spans="1:46" ht="30" customHeight="1">
      <c r="A20" s="86"/>
      <c r="B20" s="89"/>
      <c r="C20" s="89"/>
      <c r="D20" s="121"/>
      <c r="E20" s="102"/>
      <c r="F20" s="69" t="str">
        <f>IF(OR(S4="F",S4="A"),Q4,IF(OR(S8="F",S8="A"),Q8,IF(S4=S8,"",(IF(S4&lt;S8,Q4,Q8)))))</f>
        <v/>
      </c>
      <c r="G20" s="70" t="str">
        <f>IF(OR(S4="F",S4="A"),R4,IF(OR(S8="F",S8="A"),R8,IF(S4=S8,"",(IF(S4&lt;S8,R4,R8)))))</f>
        <v/>
      </c>
      <c r="H20" s="88"/>
      <c r="I20" s="87"/>
      <c r="J20" s="88"/>
      <c r="K20" s="88"/>
      <c r="L20" s="92"/>
      <c r="M20" s="88"/>
      <c r="N20" s="88"/>
      <c r="O20" s="87"/>
      <c r="P20" s="88"/>
      <c r="Q20" s="88"/>
      <c r="R20" s="88"/>
      <c r="S20" s="87"/>
      <c r="T20" s="89"/>
      <c r="U20" s="89"/>
      <c r="V20" s="89"/>
      <c r="W20" s="90"/>
      <c r="AQ20" s="182"/>
      <c r="AR20" s="183"/>
      <c r="AS20" s="183"/>
      <c r="AT20" s="184"/>
    </row>
    <row r="21" spans="1:46" ht="30" customHeight="1">
      <c r="A21" s="86"/>
      <c r="B21" s="89"/>
      <c r="C21" s="89"/>
      <c r="D21" s="89"/>
      <c r="E21" s="87"/>
      <c r="F21" s="91"/>
      <c r="G21" s="88" t="s">
        <v>34</v>
      </c>
      <c r="H21" s="88"/>
      <c r="I21" s="87"/>
      <c r="J21" s="216" t="str">
        <f>"("&amp;Accueil!G18&amp;" manches côté perdant)"</f>
        <v>(3 manches côté perdant)</v>
      </c>
      <c r="K21" s="216"/>
      <c r="L21" s="216"/>
      <c r="M21" s="216"/>
      <c r="N21" s="216"/>
      <c r="O21" s="216"/>
      <c r="P21" s="216"/>
      <c r="Q21" s="216"/>
      <c r="R21" s="216"/>
      <c r="S21" s="87"/>
      <c r="T21" s="89"/>
      <c r="U21" s="89"/>
      <c r="V21" s="89"/>
      <c r="W21" s="90"/>
      <c r="AQ21" s="117"/>
      <c r="AR21" s="89"/>
      <c r="AS21" s="89"/>
      <c r="AT21" s="185"/>
    </row>
    <row r="22" spans="1:46" ht="30" customHeight="1" thickBot="1">
      <c r="A22" s="136"/>
      <c r="B22" s="137"/>
      <c r="C22" s="137"/>
      <c r="D22" s="137"/>
      <c r="E22" s="138"/>
      <c r="F22" s="139"/>
      <c r="G22" s="139"/>
      <c r="H22" s="139"/>
      <c r="I22" s="138"/>
      <c r="J22" s="217"/>
      <c r="K22" s="217"/>
      <c r="L22" s="217"/>
      <c r="M22" s="217"/>
      <c r="N22" s="217"/>
      <c r="O22" s="217"/>
      <c r="P22" s="217"/>
      <c r="Q22" s="217"/>
      <c r="R22" s="217"/>
      <c r="S22" s="138"/>
      <c r="T22" s="137"/>
      <c r="U22" s="137"/>
      <c r="V22" s="137"/>
      <c r="W22" s="140"/>
      <c r="AQ22" s="186"/>
      <c r="AR22" s="187"/>
      <c r="AS22" s="187"/>
      <c r="AT22" s="188"/>
    </row>
    <row r="23" spans="1:46" ht="30.95" customHeight="1" thickTop="1"/>
    <row r="24" spans="1:46" ht="14.1" customHeight="1">
      <c r="M24" s="88"/>
      <c r="N24" s="88"/>
    </row>
  </sheetData>
  <mergeCells count="6">
    <mergeCell ref="J21:R22"/>
    <mergeCell ref="B13:C13"/>
    <mergeCell ref="AQ2:AT2"/>
    <mergeCell ref="AQ12:AT12"/>
    <mergeCell ref="U11:V11"/>
    <mergeCell ref="J1:R2"/>
  </mergeCells>
  <phoneticPr fontId="0" type="noConversion"/>
  <conditionalFormatting sqref="F6:G6">
    <cfRule type="expression" dxfId="244" priority="1" stopIfTrue="1">
      <formula>AND(($F$6=$B$8),($F$6&lt;&gt;""))</formula>
    </cfRule>
    <cfRule type="expression" priority="2" stopIfTrue="1">
      <formula>$F$10=$B$8</formula>
    </cfRule>
    <cfRule type="expression" dxfId="243" priority="3" stopIfTrue="1">
      <formula>AND(($G$8&lt;&gt;""),($F$6&lt;&gt;""))</formula>
    </cfRule>
  </conditionalFormatting>
  <conditionalFormatting sqref="J8:K8">
    <cfRule type="expression" dxfId="242" priority="4" stopIfTrue="1">
      <formula>AND(($J$8=$F$6),($J$8&lt;&gt;""))</formula>
    </cfRule>
    <cfRule type="expression" priority="5" stopIfTrue="1">
      <formula>$J$4=$F$6</formula>
    </cfRule>
    <cfRule type="expression" dxfId="241" priority="6" stopIfTrue="1">
      <formula>AND(($K$6&lt;&gt;""),($J$8&lt;&gt;""))</formula>
    </cfRule>
  </conditionalFormatting>
  <conditionalFormatting sqref="J4:K4">
    <cfRule type="expression" dxfId="240" priority="7" stopIfTrue="1">
      <formula>AND(($J$4=$F$6),($J$4&lt;&gt;""))</formula>
    </cfRule>
    <cfRule type="expression" priority="8" stopIfTrue="1">
      <formula>$J$8=$F$6</formula>
    </cfRule>
    <cfRule type="expression" dxfId="239" priority="9" stopIfTrue="1">
      <formula>AND(($K$6&lt;&gt;""),($J$4&lt;&gt;""))</formula>
    </cfRule>
  </conditionalFormatting>
  <conditionalFormatting sqref="F10:G10">
    <cfRule type="expression" dxfId="238" priority="10" stopIfTrue="1">
      <formula>AND(($F$10=$B$8),($F$10&lt;&gt;""))</formula>
    </cfRule>
    <cfRule type="expression" priority="11" stopIfTrue="1">
      <formula>$F$6=$B$8</formula>
    </cfRule>
    <cfRule type="expression" dxfId="237" priority="12" stopIfTrue="1">
      <formula>AND(($G$8&lt;&gt;""),($F$10&lt;&gt;""))</formula>
    </cfRule>
  </conditionalFormatting>
  <conditionalFormatting sqref="F16:G16">
    <cfRule type="expression" dxfId="236" priority="13" stopIfTrue="1">
      <formula>AND(($F$16=$B$18),($F$16&lt;&gt;""))</formula>
    </cfRule>
    <cfRule type="expression" priority="14" stopIfTrue="1">
      <formula>$F$20=$B$18</formula>
    </cfRule>
    <cfRule type="expression" dxfId="235" priority="15" stopIfTrue="1">
      <formula>AND(($G$18&lt;&gt;""),($F$16&lt;&gt;""))</formula>
    </cfRule>
  </conditionalFormatting>
  <conditionalFormatting sqref="F20:G20">
    <cfRule type="expression" dxfId="234" priority="16" stopIfTrue="1">
      <formula>AND(($F$20=$B$18),($F$20&lt;&gt;""))</formula>
    </cfRule>
    <cfRule type="expression" priority="17" stopIfTrue="1">
      <formula>$F$16=$B$18</formula>
    </cfRule>
    <cfRule type="expression" dxfId="233" priority="18" stopIfTrue="1">
      <formula>AND(($G$18&lt;&gt;""),($F$20&lt;&gt;""))</formula>
    </cfRule>
  </conditionalFormatting>
  <conditionalFormatting sqref="J14:K14">
    <cfRule type="expression" dxfId="232" priority="19" stopIfTrue="1">
      <formula>AND(($J$14=$F$16),($J$14&lt;&gt;""))</formula>
    </cfRule>
    <cfRule type="expression" priority="20" stopIfTrue="1">
      <formula>$J$18=$F$16</formula>
    </cfRule>
    <cfRule type="expression" dxfId="231" priority="21" stopIfTrue="1">
      <formula>AND(($K$16&lt;&gt;""),($J$14&lt;&gt;""))</formula>
    </cfRule>
  </conditionalFormatting>
  <conditionalFormatting sqref="J18:K18">
    <cfRule type="expression" dxfId="230" priority="22" stopIfTrue="1">
      <formula>AND(($J$18=$F$16),($J$18&lt;&gt;""))</formula>
    </cfRule>
    <cfRule type="expression" priority="23" stopIfTrue="1">
      <formula>$J$14=$F$16</formula>
    </cfRule>
    <cfRule type="expression" dxfId="229" priority="24" stopIfTrue="1">
      <formula>AND(($K$16&lt;&gt;""),($J$18&lt;&gt;""))</formula>
    </cfRule>
  </conditionalFormatting>
  <conditionalFormatting sqref="Q4:R4">
    <cfRule type="expression" dxfId="228" priority="25" stopIfTrue="1">
      <formula>AND(($Q$4=$U$6),($Q$4&lt;&gt;""))</formula>
    </cfRule>
    <cfRule type="expression" priority="26" stopIfTrue="1">
      <formula>$Q$8=$U$6</formula>
    </cfRule>
    <cfRule type="expression" dxfId="227" priority="27" stopIfTrue="1">
      <formula>AND(($R$6&lt;&gt;""),($Q$4&lt;&gt;""))</formula>
    </cfRule>
  </conditionalFormatting>
  <conditionalFormatting sqref="Q8:R8">
    <cfRule type="expression" dxfId="226" priority="28" stopIfTrue="1">
      <formula>AND(($Q$8=$U$6),($Q$8&lt;&gt;""))</formula>
    </cfRule>
    <cfRule type="expression" priority="29" stopIfTrue="1">
      <formula>$Q$4=$U$6</formula>
    </cfRule>
    <cfRule type="expression" dxfId="225" priority="30" stopIfTrue="1">
      <formula>AND(($R$6&lt;&gt;""),($Q$8&lt;&gt;""))</formula>
    </cfRule>
  </conditionalFormatting>
  <conditionalFormatting sqref="Q14:R14">
    <cfRule type="expression" dxfId="224" priority="31" stopIfTrue="1">
      <formula>AND(($Q$14=$U$16),($Q$14&lt;&gt;""))</formula>
    </cfRule>
    <cfRule type="expression" priority="32" stopIfTrue="1">
      <formula>$Q$18=$U$16</formula>
    </cfRule>
    <cfRule type="expression" dxfId="223" priority="33" stopIfTrue="1">
      <formula>AND(($R$16&lt;&gt;""),($Q$14&lt;&gt;""))</formula>
    </cfRule>
  </conditionalFormatting>
  <conditionalFormatting sqref="Q18:R18">
    <cfRule type="expression" dxfId="222" priority="34" stopIfTrue="1">
      <formula>AND(($Q$18=$U$16),($Q$18&lt;&gt;""))</formula>
    </cfRule>
    <cfRule type="expression" priority="35" stopIfTrue="1">
      <formula>$Q$14=$U$16</formula>
    </cfRule>
    <cfRule type="expression" dxfId="221" priority="36" stopIfTrue="1">
      <formula>AND(($R$16&lt;&gt;""),($Q$18&lt;&gt;""))</formula>
    </cfRule>
  </conditionalFormatting>
  <conditionalFormatting sqref="M3:N3">
    <cfRule type="expression" dxfId="220" priority="37" stopIfTrue="1">
      <formula>AND(($M$3=$Q$4),($M$3&lt;&gt;""))</formula>
    </cfRule>
    <cfRule type="expression" dxfId="219" priority="38" stopIfTrue="1">
      <formula>$M$5=$Q$4</formula>
    </cfRule>
    <cfRule type="expression" dxfId="218" priority="39" stopIfTrue="1">
      <formula>AND(($N$4&lt;&gt;""),($M$3&lt;&gt;""))</formula>
    </cfRule>
  </conditionalFormatting>
  <conditionalFormatting sqref="M5:N5">
    <cfRule type="expression" dxfId="217" priority="40" stopIfTrue="1">
      <formula>AND(($M$5=$Q$4),($M$5&lt;&gt;""))</formula>
    </cfRule>
    <cfRule type="expression" priority="41" stopIfTrue="1">
      <formula>$M$3=$Q$4</formula>
    </cfRule>
    <cfRule type="expression" dxfId="216" priority="42" stopIfTrue="1">
      <formula>AND(($N$4&lt;&gt;""),($M$5&lt;&gt;""))</formula>
    </cfRule>
  </conditionalFormatting>
  <conditionalFormatting sqref="M7:N7">
    <cfRule type="expression" dxfId="215" priority="43" stopIfTrue="1">
      <formula>AND(($M$7=$Q$8),($M$7&lt;&gt;""))</formula>
    </cfRule>
    <cfRule type="expression" priority="44" stopIfTrue="1">
      <formula>$M$9=$Q$8</formula>
    </cfRule>
    <cfRule type="expression" dxfId="214" priority="45" stopIfTrue="1">
      <formula>AND(($N$8&lt;&gt;""),($M$7&lt;&gt;""))</formula>
    </cfRule>
  </conditionalFormatting>
  <conditionalFormatting sqref="M9:N9">
    <cfRule type="expression" dxfId="213" priority="46" stopIfTrue="1">
      <formula>AND(($M$9=$Q$8),($M$9&lt;&gt;""))</formula>
    </cfRule>
    <cfRule type="expression" priority="47" stopIfTrue="1">
      <formula>$M$7=$Q$8</formula>
    </cfRule>
    <cfRule type="expression" dxfId="212" priority="48" stopIfTrue="1">
      <formula>AND(($N$8&lt;&gt;""),($M$9&lt;&gt;""))</formula>
    </cfRule>
  </conditionalFormatting>
  <conditionalFormatting sqref="M13:N13">
    <cfRule type="expression" dxfId="211" priority="49" stopIfTrue="1">
      <formula>AND(($M$13=$Q$14),($M$13&lt;&gt;""))</formula>
    </cfRule>
    <cfRule type="expression" priority="50" stopIfTrue="1">
      <formula>$M$15=$Q$14</formula>
    </cfRule>
    <cfRule type="expression" dxfId="210" priority="51" stopIfTrue="1">
      <formula>AND(($N$14&lt;&gt;""),($M$13&lt;&gt;""))</formula>
    </cfRule>
  </conditionalFormatting>
  <conditionalFormatting sqref="M15:N15">
    <cfRule type="expression" dxfId="209" priority="52" stopIfTrue="1">
      <formula>AND(($M$15=$Q$14),($M$15&lt;&gt;""))</formula>
    </cfRule>
    <cfRule type="expression" priority="53" stopIfTrue="1">
      <formula>$M$13=$Q$14</formula>
    </cfRule>
    <cfRule type="expression" dxfId="208" priority="54" stopIfTrue="1">
      <formula>AND(($N$14&lt;&gt;""),($M$15&lt;&gt;""))</formula>
    </cfRule>
  </conditionalFormatting>
  <conditionalFormatting sqref="M17:N17">
    <cfRule type="expression" dxfId="207" priority="55" stopIfTrue="1">
      <formula>AND(($M$17=$Q$18),($M$17&lt;&gt;""))</formula>
    </cfRule>
    <cfRule type="expression" priority="56" stopIfTrue="1">
      <formula>$M$19=$Q$18</formula>
    </cfRule>
    <cfRule type="expression" dxfId="206" priority="57" stopIfTrue="1">
      <formula>AND(($N$18&lt;&gt;""),($M$17&lt;&gt;""))</formula>
    </cfRule>
  </conditionalFormatting>
  <conditionalFormatting sqref="M19:N19">
    <cfRule type="expression" dxfId="205" priority="58" stopIfTrue="1">
      <formula>AND(($M$19=$Q$18),($M$19&lt;&gt;""))</formula>
    </cfRule>
    <cfRule type="expression" priority="59" stopIfTrue="1">
      <formula>$M$17=$Q$18</formula>
    </cfRule>
    <cfRule type="expression" dxfId="204" priority="60" stopIfTrue="1">
      <formula>AND(($N$18&lt;&gt;""),($M$19&lt;&gt;""))</formula>
    </cfRule>
  </conditionalFormatting>
  <conditionalFormatting sqref="E6 E10 E16 E20 I18 I14 I4 I8 O3 O5 O7 O9 O13 O15 O17 O19 S18 S14 S8 S4">
    <cfRule type="cellIs" dxfId="203" priority="61" stopIfTrue="1" operator="equal">
      <formula>"F"</formula>
    </cfRule>
    <cfRule type="cellIs" dxfId="202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E20 E6 E10 I14 I18 E16 I4">
      <formula1>NB_Parties_Poules_Perdant</formula1>
    </dataValidation>
    <dataValidation type="list" allowBlank="1" showInputMessage="1" showErrorMessage="1" sqref="K6 K16 R6 N18 N4 R16 G8 N14 G18 N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32 joueurs)&amp;R&amp;"Comic Sans MS,Gras"&amp;20LIGUE FFB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AT24"/>
  <sheetViews>
    <sheetView showGridLines="0" zoomScale="70" zoomScaleNormal="70" workbookViewId="0">
      <selection activeCell="E16" sqref="E16"/>
    </sheetView>
  </sheetViews>
  <sheetFormatPr baseColWidth="10" defaultRowHeight="14.1" customHeight="1"/>
  <cols>
    <col min="1" max="1" width="7.42578125" style="84" customWidth="1"/>
    <col min="2" max="2" width="18.7109375" style="84" customWidth="1"/>
    <col min="3" max="3" width="5.28515625" style="84" bestFit="1" customWidth="1"/>
    <col min="4" max="4" width="3.42578125" style="84" bestFit="1" customWidth="1"/>
    <col min="5" max="5" width="3" style="141" customWidth="1"/>
    <col min="6" max="6" width="18.7109375" style="142" customWidth="1"/>
    <col min="7" max="7" width="4.7109375" style="142" customWidth="1"/>
    <col min="8" max="8" width="3.42578125" style="142" customWidth="1"/>
    <col min="9" max="9" width="3" style="141" customWidth="1"/>
    <col min="10" max="10" width="18.7109375" style="142" customWidth="1"/>
    <col min="11" max="11" width="4.7109375" style="142" customWidth="1"/>
    <col min="12" max="12" width="4.140625" style="143" customWidth="1"/>
    <col min="13" max="13" width="18.7109375" style="142" customWidth="1"/>
    <col min="14" max="14" width="4.7109375" style="142" customWidth="1"/>
    <col min="15" max="15" width="3" style="141" customWidth="1"/>
    <col min="16" max="16" width="3.42578125" style="142" customWidth="1"/>
    <col min="17" max="17" width="18.7109375" style="142" customWidth="1"/>
    <col min="18" max="18" width="4.7109375" style="142" customWidth="1"/>
    <col min="19" max="19" width="3" style="141" customWidth="1"/>
    <col min="20" max="20" width="3.42578125" style="84" customWidth="1"/>
    <col min="21" max="21" width="18.7109375" style="84" customWidth="1"/>
    <col min="22" max="22" width="5.42578125" style="84" bestFit="1" customWidth="1"/>
    <col min="23" max="23" width="7.42578125" style="84" customWidth="1"/>
    <col min="24" max="24" width="4.7109375" style="84" customWidth="1"/>
    <col min="25" max="25" width="2.28515625" style="84" hidden="1" customWidth="1"/>
    <col min="26" max="26" width="18.7109375" style="84" hidden="1" customWidth="1"/>
    <col min="27" max="27" width="3.42578125" style="84" hidden="1" customWidth="1"/>
    <col min="28" max="28" width="18.7109375" style="85" hidden="1" customWidth="1"/>
    <col min="29" max="29" width="3" style="84" hidden="1" customWidth="1"/>
    <col min="30" max="30" width="2.85546875" style="84" hidden="1" customWidth="1"/>
    <col min="31" max="31" width="3" style="84" hidden="1" customWidth="1"/>
    <col min="32" max="32" width="2.85546875" style="84" hidden="1" customWidth="1"/>
    <col min="33" max="33" width="3" style="84" hidden="1" customWidth="1"/>
    <col min="34" max="34" width="2.85546875" style="84" hidden="1" customWidth="1"/>
    <col min="35" max="35" width="3" style="84" hidden="1" customWidth="1"/>
    <col min="36" max="36" width="2.85546875" style="84" hidden="1" customWidth="1"/>
    <col min="37" max="37" width="3" style="84" hidden="1" customWidth="1"/>
    <col min="38" max="38" width="2.85546875" style="84" hidden="1" customWidth="1"/>
    <col min="39" max="39" width="3" style="84" hidden="1" customWidth="1"/>
    <col min="40" max="40" width="2.85546875" style="84" hidden="1" customWidth="1"/>
    <col min="41" max="41" width="4.7109375" style="84" hidden="1" customWidth="1"/>
    <col min="42" max="42" width="3.42578125" style="84" hidden="1" customWidth="1"/>
    <col min="43" max="43" width="3.42578125" style="84" bestFit="1" customWidth="1"/>
    <col min="44" max="44" width="18.7109375" style="84" customWidth="1"/>
    <col min="45" max="45" width="4.7109375" style="84" customWidth="1"/>
    <col min="46" max="46" width="3.42578125" style="84" bestFit="1" customWidth="1"/>
    <col min="47" max="16384" width="11.42578125" style="84"/>
  </cols>
  <sheetData>
    <row r="1" spans="1:46" ht="30" customHeight="1" thickTop="1" thickBot="1">
      <c r="A1" s="79"/>
      <c r="B1" s="80"/>
      <c r="C1" s="80"/>
      <c r="D1" s="80"/>
      <c r="E1" s="81"/>
      <c r="F1" s="82"/>
      <c r="G1" s="82"/>
      <c r="H1" s="82"/>
      <c r="I1" s="81"/>
      <c r="J1" s="223" t="str">
        <f>"("&amp;Accueil!D18&amp;" manches côté gagnant)"</f>
        <v>(3 manches côté gagnant)</v>
      </c>
      <c r="K1" s="223"/>
      <c r="L1" s="223"/>
      <c r="M1" s="223"/>
      <c r="N1" s="223"/>
      <c r="O1" s="223"/>
      <c r="P1" s="223"/>
      <c r="Q1" s="223"/>
      <c r="R1" s="223"/>
      <c r="S1" s="81"/>
      <c r="T1" s="80"/>
      <c r="U1" s="80"/>
      <c r="V1" s="80"/>
      <c r="W1" s="83"/>
    </row>
    <row r="2" spans="1:46" ht="30" customHeight="1">
      <c r="A2" s="86"/>
      <c r="E2" s="87"/>
      <c r="F2" s="88"/>
      <c r="G2" s="88"/>
      <c r="H2" s="88"/>
      <c r="I2" s="87"/>
      <c r="J2" s="224"/>
      <c r="K2" s="224"/>
      <c r="L2" s="224"/>
      <c r="M2" s="224"/>
      <c r="N2" s="224"/>
      <c r="O2" s="224"/>
      <c r="P2" s="224"/>
      <c r="Q2" s="224"/>
      <c r="R2" s="224"/>
      <c r="S2" s="87"/>
      <c r="T2" s="89"/>
      <c r="U2" s="89"/>
      <c r="V2" s="89"/>
      <c r="W2" s="90"/>
      <c r="AQ2" s="220" t="s">
        <v>37</v>
      </c>
      <c r="AR2" s="221"/>
      <c r="AS2" s="221"/>
      <c r="AT2" s="222"/>
    </row>
    <row r="3" spans="1:46" ht="30" customHeight="1" thickBot="1">
      <c r="A3" s="86"/>
      <c r="E3" s="87"/>
      <c r="F3" s="88"/>
      <c r="G3" s="88"/>
      <c r="H3" s="88"/>
      <c r="I3" s="87"/>
      <c r="J3" s="91"/>
      <c r="K3" s="88" t="s">
        <v>0</v>
      </c>
      <c r="L3" s="92">
        <v>5</v>
      </c>
      <c r="M3" s="69" t="str">
        <f>IF(IF(ISNA(VLOOKUP(L3,Inscrits!$A$2:$C$33,2,FALSE)),"",VLOOKUP(L3,Inscrits!$A$2:$C$33,2,FALSE))=0,"",IF(ISNA(VLOOKUP(L3,Inscrits!$A$2:$C$33,2,FALSE)),"",VLOOKUP(L3,Inscrits!$A$2:$C$33,2,FALSE)))</f>
        <v>CHAIR MOURAD</v>
      </c>
      <c r="N3" s="70" t="str">
        <f>IF(IF(ISNA(VLOOKUP(L3,Inscrits!$A$2:$C$33,3,FALSE)),"","("&amp;(VLOOKUP(L3,Inscrits!$A$2:$C$33,3,FALSE))&amp;")")="()","",IF(ISNA(VLOOKUP(L3,Inscrits!$A$2:$C$33,3,FALSE)),"","("&amp;(VLOOKUP(L3,Inscrits!$A$2:$C$33,3,FALSE))&amp;")"))</f>
        <v>(6)</v>
      </c>
      <c r="O3" s="93"/>
      <c r="P3" s="94"/>
      <c r="Q3" s="95" t="s">
        <v>1</v>
      </c>
      <c r="R3" s="88"/>
      <c r="S3" s="87"/>
      <c r="T3" s="89"/>
      <c r="U3" s="89"/>
      <c r="V3" s="89"/>
      <c r="W3" s="90"/>
      <c r="AC3" s="96" t="s">
        <v>2</v>
      </c>
      <c r="AD3" s="96" t="s">
        <v>3</v>
      </c>
      <c r="AE3" s="96" t="s">
        <v>2</v>
      </c>
      <c r="AF3" s="96" t="s">
        <v>3</v>
      </c>
      <c r="AG3" s="96" t="s">
        <v>2</v>
      </c>
      <c r="AH3" s="96" t="s">
        <v>3</v>
      </c>
      <c r="AI3" s="96" t="s">
        <v>2</v>
      </c>
      <c r="AJ3" s="96" t="s">
        <v>3</v>
      </c>
      <c r="AK3" s="96" t="s">
        <v>2</v>
      </c>
      <c r="AL3" s="96" t="s">
        <v>3</v>
      </c>
      <c r="AM3" s="96" t="s">
        <v>2</v>
      </c>
      <c r="AN3" s="96" t="s">
        <v>3</v>
      </c>
      <c r="AO3" s="96" t="s">
        <v>4</v>
      </c>
      <c r="AQ3" s="97"/>
      <c r="AR3" s="98" t="s">
        <v>5</v>
      </c>
      <c r="AS3" s="99" t="s">
        <v>4</v>
      </c>
      <c r="AT3" s="100"/>
    </row>
    <row r="4" spans="1:46" ht="30" customHeight="1" thickTop="1">
      <c r="A4" s="86"/>
      <c r="E4" s="87"/>
      <c r="F4" s="88"/>
      <c r="G4" s="88"/>
      <c r="H4" s="101"/>
      <c r="I4" s="102" t="s">
        <v>49</v>
      </c>
      <c r="J4" s="69" t="str">
        <f>IF(OR(AND(O3="F",O5="F"),AND(O3="A",O5="A")),M5,IF(OR(O3="F",O3="A"),M3,IF(OR(O5="F",O5="A"),M5,IF(O3=O5,"",(IF(O3&lt;O5,M3,M5))))))</f>
        <v>Blanc 9</v>
      </c>
      <c r="K4" s="70" t="str">
        <f>IF(OR(AND(O3="F",O5="F"),AND(O3="A",O5="A")),N5,IF(OR(O3="F",O3="A"),N3,IF(OR(O5="F",O5="A"),N5,IF(O3=O5,"",(IF(O3&lt;O5,N3,N5))))))</f>
        <v/>
      </c>
      <c r="L4" s="92"/>
      <c r="M4" s="103" t="s">
        <v>100</v>
      </c>
      <c r="N4" s="104"/>
      <c r="O4" s="105"/>
      <c r="P4" s="106"/>
      <c r="Q4" s="69" t="str">
        <f>IF(OR(AND(O3="F",O5="F"),AND(O3="A",O5="A")),M3,IF(OR(O3="F",O3="A"),M5,IF(OR(O5="F",O5="A"),M3,IF(O3=O5,"",(IF(O3&gt;O5,M3,M5))))))</f>
        <v>CHAIR MOURAD</v>
      </c>
      <c r="R4" s="70" t="str">
        <f>IF(OR(AND(O3="F",O5="F"),AND(O3="A",O5="A")),N3,IF(OR(O3="F",O3="A"),N5,IF(OR(O5="F",O5="A"),N3,IF(O3=O5,"",(IF(O3&gt;O5,N3,N5))))))</f>
        <v>(6)</v>
      </c>
      <c r="S4" s="107"/>
      <c r="T4" s="108"/>
      <c r="U4" s="89"/>
      <c r="V4" s="89"/>
      <c r="W4" s="90"/>
      <c r="Y4" s="84">
        <v>1</v>
      </c>
      <c r="Z4" s="109" t="str">
        <f>IF(U6="","",IF(U6=Q4,Q4,Q8))</f>
        <v/>
      </c>
      <c r="AB4" s="110" t="str">
        <f>M3</f>
        <v>CHAIR MOURAD</v>
      </c>
      <c r="AC4" s="111" t="str">
        <f>IF(AB4=M3,IF(O5="F","",O3),0)</f>
        <v/>
      </c>
      <c r="AD4" s="111" t="str">
        <f>IF(AB4=M3,IF(O3="F","",O5),0)</f>
        <v>F</v>
      </c>
      <c r="AE4" s="112">
        <f>IF(AB4=Q4,IF(S8="F","",S4),0)</f>
        <v>0</v>
      </c>
      <c r="AF4" s="112">
        <f>IF(AB4=Q4,IF(S4="F","",S8),0)</f>
        <v>0</v>
      </c>
      <c r="AG4" s="111">
        <f>IF(AB4=J4,IF(I8="F","",I4),0)</f>
        <v>0</v>
      </c>
      <c r="AH4" s="111">
        <f>IF(AB4=J4,IF(I4="F","",I8),0)</f>
        <v>0</v>
      </c>
      <c r="AI4" s="112">
        <f>IF(AB4=F6,IF(E10="F","",E6),0)</f>
        <v>0</v>
      </c>
      <c r="AJ4" s="112">
        <f>IF(AB4=F6,IF(E6="F","",E10),0)</f>
        <v>0</v>
      </c>
      <c r="AK4" s="111">
        <f>IF(AB4=F20,IF(E16="F","",E20),0)</f>
        <v>0</v>
      </c>
      <c r="AL4" s="111">
        <f>IF(AB4=F20,IF(E20="F","",E16),0)</f>
        <v>0</v>
      </c>
      <c r="AM4" s="113">
        <f t="shared" ref="AM4:AN7" si="0">SUM(AC4,AE4,AG4,AI4,AK4)</f>
        <v>0</v>
      </c>
      <c r="AN4" s="113">
        <f t="shared" si="0"/>
        <v>0</v>
      </c>
      <c r="AO4" s="109">
        <f>AM4-AN4</f>
        <v>0</v>
      </c>
      <c r="AQ4" s="97"/>
      <c r="AR4" s="114" t="str">
        <f>Z4</f>
        <v/>
      </c>
      <c r="AS4" s="115" t="str">
        <f>IF(AR4="","",(VLOOKUP(AR4,AB4:AO17,14,FALSE)))</f>
        <v/>
      </c>
      <c r="AT4" s="100"/>
    </row>
    <row r="5" spans="1:46" ht="30" customHeight="1" thickBot="1">
      <c r="A5" s="86"/>
      <c r="B5" s="89"/>
      <c r="C5" s="89"/>
      <c r="D5" s="89"/>
      <c r="E5" s="87"/>
      <c r="F5" s="91"/>
      <c r="G5" s="88" t="s">
        <v>31</v>
      </c>
      <c r="H5" s="88"/>
      <c r="I5" s="116"/>
      <c r="J5" s="88"/>
      <c r="K5" s="88"/>
      <c r="L5" s="92">
        <v>28</v>
      </c>
      <c r="M5" s="69" t="str">
        <f>IF(IF(ISNA(VLOOKUP(L5,Inscrits!$A$2:$C$33,2,FALSE)),"",VLOOKUP(L5,Inscrits!$A$2:$C$33,2,FALSE))=0,"",IF(ISNA(VLOOKUP(L5,Inscrits!$A$2:$C$33,2,FALSE)),"",VLOOKUP(L5,Inscrits!$A$2:$C$33,2,FALSE)))</f>
        <v>Blanc 9</v>
      </c>
      <c r="N5" s="70" t="str">
        <f>IF(IF(ISNA(VLOOKUP(L5,Inscrits!$A$2:$C$33,3,FALSE)),"","("&amp;(VLOOKUP(L5,Inscrits!$A$2:$C$33,3,FALSE))&amp;")")="()","",IF(ISNA(VLOOKUP(L5,Inscrits!$A$2:$C$33,3,FALSE)),"","("&amp;(VLOOKUP(L5,Inscrits!$A$2:$C$33,3,FALSE))&amp;")"))</f>
        <v/>
      </c>
      <c r="O5" s="93" t="s">
        <v>49</v>
      </c>
      <c r="P5" s="94"/>
      <c r="Q5" s="88"/>
      <c r="R5" s="88"/>
      <c r="S5" s="87"/>
      <c r="T5" s="117"/>
      <c r="U5" s="118" t="s">
        <v>8</v>
      </c>
      <c r="V5" s="89"/>
      <c r="W5" s="90"/>
      <c r="Y5" s="84">
        <v>3</v>
      </c>
      <c r="Z5" s="109" t="str">
        <f>IF(B8="","",IF(B8=F6,F6,F10))</f>
        <v/>
      </c>
      <c r="AB5" s="110" t="str">
        <f>M5</f>
        <v>Blanc 9</v>
      </c>
      <c r="AC5" s="111" t="str">
        <f>IF(AB5=M5,IF(O3="F","",O5),0)</f>
        <v>F</v>
      </c>
      <c r="AD5" s="111" t="str">
        <f>IF(AB5=M5,IF(O5="F","",O3),0)</f>
        <v/>
      </c>
      <c r="AE5" s="112">
        <f>IF(AB5=Q4,IF(S8="F","",S4),0)</f>
        <v>0</v>
      </c>
      <c r="AF5" s="112">
        <f>IF(AB5=Q4,IF(S4="F","",S8),0)</f>
        <v>0</v>
      </c>
      <c r="AG5" s="111" t="str">
        <f>IF(AB5=J4,IF(I8="F","",I4),0)</f>
        <v>F</v>
      </c>
      <c r="AH5" s="111" t="str">
        <f>IF(AB5=J4,IF(I4="F","",I8),0)</f>
        <v/>
      </c>
      <c r="AI5" s="112">
        <f>IF(AB5=F6,IF(E10="F","",E6),0)</f>
        <v>0</v>
      </c>
      <c r="AJ5" s="112">
        <f>IF(AB5=F6,IF(E6="F","",E10),0)</f>
        <v>0</v>
      </c>
      <c r="AK5" s="111">
        <f>IF(AB5=F20,IF(E16="F","",E20),0)</f>
        <v>0</v>
      </c>
      <c r="AL5" s="111">
        <f>IF(AB5=F20,IF(E20="F","",E16),0)</f>
        <v>0</v>
      </c>
      <c r="AM5" s="113">
        <f t="shared" si="0"/>
        <v>0</v>
      </c>
      <c r="AN5" s="113">
        <f t="shared" si="0"/>
        <v>0</v>
      </c>
      <c r="AO5" s="109">
        <f>AM5-AN5</f>
        <v>0</v>
      </c>
      <c r="AQ5" s="97"/>
      <c r="AR5" s="119" t="str">
        <f>Z14</f>
        <v/>
      </c>
      <c r="AS5" s="120" t="str">
        <f>IF(AR5="","",(VLOOKUP(AR5,AB4:AO17,14,FALSE)))</f>
        <v/>
      </c>
      <c r="AT5" s="100"/>
    </row>
    <row r="6" spans="1:46" ht="30" customHeight="1" thickBot="1">
      <c r="A6" s="86"/>
      <c r="B6" s="89"/>
      <c r="C6" s="89"/>
      <c r="D6" s="121"/>
      <c r="E6" s="102" t="s">
        <v>49</v>
      </c>
      <c r="F6" s="69" t="str">
        <f>IF(OR(I4="F",I4="A"),J8,IF(OR(I8="F",I8="A"),J4,IF(I4=I8,"",(IF(I4&gt;I8,J4,J8)))))</f>
        <v>Blanc 2</v>
      </c>
      <c r="G6" s="70" t="str">
        <f>IF(OR(I4="F",I4="A"),K8,IF(OR(I8="F",I8="A"),K4,IF(I4=I8,"",(IF(I4&gt;I8,K4,K8)))))</f>
        <v/>
      </c>
      <c r="H6" s="88"/>
      <c r="I6" s="116"/>
      <c r="J6" s="103" t="s">
        <v>106</v>
      </c>
      <c r="K6" s="104"/>
      <c r="L6" s="92"/>
      <c r="M6" s="88"/>
      <c r="N6" s="88"/>
      <c r="O6" s="87"/>
      <c r="P6" s="88"/>
      <c r="Q6" s="103" t="s">
        <v>104</v>
      </c>
      <c r="R6" s="104"/>
      <c r="S6" s="87"/>
      <c r="T6" s="122"/>
      <c r="U6" s="69" t="str">
        <f>IF(OR(S4="F",S4="A"),Q8,IF(OR(S8="F",S8="A"),Q4,IF(S4=S8,"",(IF(S4&gt;S8,Q4,Q8)))))</f>
        <v/>
      </c>
      <c r="V6" s="189" t="str">
        <f>IF(OR(S4="F",S4="A"),R8,IF(OR(S8="F",S8="A"),R4,IF(S4=S8,"",(IF(S4&gt;S8,R4,R8)))))</f>
        <v/>
      </c>
      <c r="W6" s="192" t="s">
        <v>60</v>
      </c>
      <c r="Y6" s="84">
        <v>5</v>
      </c>
      <c r="Z6" s="109" t="str">
        <f>IF(B8="","",IF(B8=F6,F10,F6))</f>
        <v/>
      </c>
      <c r="AB6" s="110" t="str">
        <f>M7</f>
        <v>Blanc 2</v>
      </c>
      <c r="AC6" s="111" t="str">
        <f>IF(AB6=M7,IF(O9="F","",O7),0)</f>
        <v>F</v>
      </c>
      <c r="AD6" s="111" t="str">
        <f>IF(AB6=M7,IF(O7="F","",O9),0)</f>
        <v/>
      </c>
      <c r="AE6" s="112">
        <f>IF(AB6=Q8,IF(S4="F","",S8),0)</f>
        <v>0</v>
      </c>
      <c r="AF6" s="112">
        <f>IF(AB6=Q8,IF(S8="F","",S4),0)</f>
        <v>0</v>
      </c>
      <c r="AG6" s="111" t="str">
        <f>IF(AB6=J8,IF(I4="F","",I8),0)</f>
        <v/>
      </c>
      <c r="AH6" s="111" t="str">
        <f>IF(AB6=J8,IF(I8="F","",I4),0)</f>
        <v>F</v>
      </c>
      <c r="AI6" s="112" t="str">
        <f>IF(AB6=F6,IF(E10="F","",E6),0)</f>
        <v>F</v>
      </c>
      <c r="AJ6" s="112" t="str">
        <f>IF(AB6=F6,IF(E6="F","",E10),0)</f>
        <v/>
      </c>
      <c r="AK6" s="111">
        <f>IF(AB6=F20,IF(E16="F","",E20),0)</f>
        <v>0</v>
      </c>
      <c r="AL6" s="111">
        <f>IF(AB6=F20,IF(E20="F","",E16),0)</f>
        <v>0</v>
      </c>
      <c r="AM6" s="113">
        <f t="shared" si="0"/>
        <v>0</v>
      </c>
      <c r="AN6" s="113">
        <f t="shared" si="0"/>
        <v>0</v>
      </c>
      <c r="AO6" s="109">
        <f>AM6-AN6</f>
        <v>0</v>
      </c>
      <c r="AQ6" s="97"/>
      <c r="AR6" s="119" t="str">
        <f>Z5</f>
        <v/>
      </c>
      <c r="AS6" s="120" t="str">
        <f>IF(AR6="","",(VLOOKUP(AR6,AB4:AO17,14,FALSE)))</f>
        <v/>
      </c>
      <c r="AT6" s="100"/>
    </row>
    <row r="7" spans="1:46" ht="30" customHeight="1" thickBot="1">
      <c r="A7" s="86"/>
      <c r="B7" s="123"/>
      <c r="C7" s="89" t="s">
        <v>35</v>
      </c>
      <c r="D7" s="89"/>
      <c r="E7" s="116"/>
      <c r="F7" s="88"/>
      <c r="G7" s="88"/>
      <c r="H7" s="88"/>
      <c r="I7" s="116"/>
      <c r="J7" s="88"/>
      <c r="K7" s="88"/>
      <c r="L7" s="92">
        <v>21</v>
      </c>
      <c r="M7" s="69" t="str">
        <f>IF(IF(ISNA(VLOOKUP(L7,Inscrits!$A$2:$C$33,2,FALSE)),"",VLOOKUP(L7,Inscrits!$A$2:$C$33,2,FALSE))=0,"",IF(ISNA(VLOOKUP(L7,Inscrits!$A$2:$C$33,2,FALSE)),"",VLOOKUP(L7,Inscrits!$A$2:$C$33,2,FALSE)))</f>
        <v>Blanc 2</v>
      </c>
      <c r="N7" s="70" t="str">
        <f>IF(IF(ISNA(VLOOKUP(L7,Inscrits!$A$2:$C$33,3,FALSE)),"","("&amp;(VLOOKUP(L7,Inscrits!$A$2:$C$33,3,FALSE))&amp;")")="()","",IF(ISNA(VLOOKUP(L7,Inscrits!$A$2:$C$33,3,FALSE)),"","("&amp;(VLOOKUP(L7,Inscrits!$A$2:$C$33,3,FALSE))&amp;")"))</f>
        <v/>
      </c>
      <c r="O7" s="93" t="s">
        <v>49</v>
      </c>
      <c r="P7" s="94"/>
      <c r="Q7" s="88"/>
      <c r="R7" s="88"/>
      <c r="S7" s="87"/>
      <c r="T7" s="117"/>
      <c r="U7" s="89"/>
      <c r="V7" s="89"/>
      <c r="W7" s="90"/>
      <c r="Y7" s="84">
        <v>7</v>
      </c>
      <c r="Z7" s="109" t="str">
        <f>IF(F6="","",IF(F6=J4,J8,J4))</f>
        <v>Blanc 9</v>
      </c>
      <c r="AB7" s="110" t="str">
        <f>M9</f>
        <v>ROZIER MYRIAM</v>
      </c>
      <c r="AC7" s="111" t="str">
        <f>IF(AB7=M9,IF(O7="F","",O9),0)</f>
        <v/>
      </c>
      <c r="AD7" s="111" t="str">
        <f>IF(AB7=M9,IF(O9="F","",O7),0)</f>
        <v>F</v>
      </c>
      <c r="AE7" s="112">
        <f>IF(AB7=Q8,IF(S4="F","",S8),0)</f>
        <v>0</v>
      </c>
      <c r="AF7" s="112">
        <f>IF(AB7=Q8,IF(S8="F","",S4),0)</f>
        <v>0</v>
      </c>
      <c r="AG7" s="111">
        <f>IF(AB7=J8,IF(I4="F","",I8),0)</f>
        <v>0</v>
      </c>
      <c r="AH7" s="111">
        <f>IF(AB7=J8,IF(I8="F","",I4),0)</f>
        <v>0</v>
      </c>
      <c r="AI7" s="112">
        <f>IF(AB7=F6,IF(E10="F","",E6),0)</f>
        <v>0</v>
      </c>
      <c r="AJ7" s="112">
        <f>IF(AB7=F6,IF(E6="F","",E10),0)</f>
        <v>0</v>
      </c>
      <c r="AK7" s="111">
        <f>IF(AB7=F20,IF(E16="F","",E20),0)</f>
        <v>0</v>
      </c>
      <c r="AL7" s="111">
        <f>IF(AB7=F20,IF(E20="F","",E16),0)</f>
        <v>0</v>
      </c>
      <c r="AM7" s="113">
        <f t="shared" si="0"/>
        <v>0</v>
      </c>
      <c r="AN7" s="113">
        <f t="shared" si="0"/>
        <v>0</v>
      </c>
      <c r="AO7" s="109">
        <f>AM7-AN7</f>
        <v>0</v>
      </c>
      <c r="AQ7" s="97"/>
      <c r="AR7" s="119" t="str">
        <f>Z15</f>
        <v/>
      </c>
      <c r="AS7" s="120" t="str">
        <f>IF(AR7="","",(VLOOKUP(AR7,AB4:AO17,14,FALSE)))</f>
        <v/>
      </c>
      <c r="AT7" s="100"/>
    </row>
    <row r="8" spans="1:46" ht="30" customHeight="1" thickBot="1">
      <c r="A8" s="191" t="s">
        <v>58</v>
      </c>
      <c r="B8" s="190" t="str">
        <f>IF(OR(E6="F",E6="A"),F10,IF(OR(E10="F",E10="A"),F6,IF(E6=E10,"",(IF(E6&gt;E10,F6,F10)))))</f>
        <v/>
      </c>
      <c r="C8" s="124" t="str">
        <f>IF(OR(E6="F",E6="A"),G10,IF(OR(E10="F",E10="A"),G6,IF(E6=E10,"",(IF(E6&gt;E10,G6,G10)))))</f>
        <v/>
      </c>
      <c r="D8" s="89"/>
      <c r="E8" s="116"/>
      <c r="F8" s="103" t="s">
        <v>108</v>
      </c>
      <c r="G8" s="104"/>
      <c r="H8" s="101"/>
      <c r="I8" s="102"/>
      <c r="J8" s="69" t="str">
        <f>IF(OR(AND(O7="F",O9="F"),AND(O7="A",O9="A")),M9,IF(OR(O7="F",O7="A"),M7,IF(OR(O9="F",O9="A"),M9,IF(O7=O9,"",(IF(O7&lt;O9,M7,M9))))))</f>
        <v>Blanc 2</v>
      </c>
      <c r="K8" s="70" t="str">
        <f>IF(OR(AND(O7="F",O9="F"),AND(O7="A",O9="A")),N9,IF(OR(O7="F",O7="A"),N7,IF(OR(O9="F",O9="A"),N9,IF(O7=O9,"",(IF(O7&lt;O9,N7,N9))))))</f>
        <v/>
      </c>
      <c r="L8" s="92"/>
      <c r="M8" s="103" t="s">
        <v>101</v>
      </c>
      <c r="N8" s="104"/>
      <c r="O8" s="105"/>
      <c r="P8" s="125"/>
      <c r="Q8" s="69" t="str">
        <f>IF(OR(AND(O7="F",O9="F"),AND(O7="A",O9="A")),M7,IF(OR(O7="F",O7="A"),M9,IF(OR(O9="F",O9="A"),M7,IF(O7=O9,"",(IF(O7&gt;O9,M7,M9))))))</f>
        <v>ROZIER MYRIAM</v>
      </c>
      <c r="R8" s="70" t="str">
        <f>IF(OR(AND(O7="F",O9="F"),AND(O7="A",O9="A")),N7,IF(OR(O7="F",O7="A"),N9,IF(OR(O9="F",O9="A"),N7,IF(O7=O9,"",(IF(O7&gt;O9,N7,N9))))))</f>
        <v>(14)</v>
      </c>
      <c r="S8" s="107"/>
      <c r="T8" s="108"/>
      <c r="U8" s="89"/>
      <c r="V8" s="89"/>
      <c r="W8" s="90"/>
      <c r="AQ8" s="126"/>
      <c r="AR8" s="127"/>
      <c r="AS8" s="127"/>
      <c r="AT8" s="128"/>
    </row>
    <row r="9" spans="1:46" ht="30" customHeight="1">
      <c r="A9" s="86"/>
      <c r="B9" s="89"/>
      <c r="C9" s="89"/>
      <c r="D9" s="89"/>
      <c r="E9" s="116"/>
      <c r="F9" s="88"/>
      <c r="G9" s="88"/>
      <c r="H9" s="88"/>
      <c r="I9" s="87"/>
      <c r="J9" s="91"/>
      <c r="K9" s="88" t="s">
        <v>9</v>
      </c>
      <c r="L9" s="92">
        <v>12</v>
      </c>
      <c r="M9" s="69" t="str">
        <f>IF(IF(ISNA(VLOOKUP(L9,Inscrits!$A$2:$C$33,2,FALSE)),"",VLOOKUP(L9,Inscrits!$A$2:$C$33,2,FALSE))=0,"",IF(ISNA(VLOOKUP(L9,Inscrits!$A$2:$C$33,2,FALSE)),"",VLOOKUP(L9,Inscrits!$A$2:$C$33,2,FALSE)))</f>
        <v>ROZIER MYRIAM</v>
      </c>
      <c r="N9" s="70" t="str">
        <f>IF(IF(ISNA(VLOOKUP(L9,Inscrits!$A$2:$C$33,3,FALSE)),"","("&amp;(VLOOKUP(L9,Inscrits!$A$2:$C$33,3,FALSE))&amp;")")="()","",IF(ISNA(VLOOKUP(L9,Inscrits!$A$2:$C$33,3,FALSE)),"","("&amp;(VLOOKUP(L9,Inscrits!$A$2:$C$33,3,FALSE))&amp;")"))</f>
        <v>(14)</v>
      </c>
      <c r="O9" s="93"/>
      <c r="P9" s="94"/>
      <c r="Q9" s="95" t="s">
        <v>10</v>
      </c>
      <c r="R9" s="88"/>
      <c r="S9" s="87"/>
      <c r="T9" s="89"/>
      <c r="U9" s="89"/>
      <c r="V9" s="89"/>
      <c r="W9" s="90"/>
    </row>
    <row r="10" spans="1:46" ht="30" customHeight="1">
      <c r="A10" s="86"/>
      <c r="B10" s="89"/>
      <c r="C10" s="89"/>
      <c r="D10" s="121"/>
      <c r="E10" s="102"/>
      <c r="F10" s="69" t="str">
        <f>IF(OR(S14="F",S14="A"),Q14,IF(OR(S18="F",S18="A"),Q18,IF(S14=S18,"",(IF(S14&lt;S18,Q14,Q18)))))</f>
        <v/>
      </c>
      <c r="G10" s="70" t="str">
        <f>IF(OR(S14="F",S14="A"),R14,IF(OR(S18="F",S18="A"),R18,IF(S14=S18,"",(IF(S14&lt;S18,R14,R18)))))</f>
        <v/>
      </c>
      <c r="H10" s="88"/>
      <c r="I10" s="87"/>
      <c r="J10" s="88"/>
      <c r="K10" s="88"/>
      <c r="L10" s="92"/>
      <c r="M10" s="88"/>
      <c r="N10" s="88"/>
      <c r="O10" s="87"/>
      <c r="P10" s="88"/>
      <c r="Q10" s="88"/>
      <c r="R10" s="88"/>
      <c r="S10" s="87"/>
      <c r="T10" s="89"/>
      <c r="W10" s="90"/>
    </row>
    <row r="11" spans="1:46" ht="30" customHeight="1" thickBot="1">
      <c r="A11" s="86"/>
      <c r="B11" s="89"/>
      <c r="C11" s="89"/>
      <c r="D11" s="89"/>
      <c r="E11" s="87"/>
      <c r="F11" s="91"/>
      <c r="G11" s="88" t="s">
        <v>33</v>
      </c>
      <c r="H11" s="88"/>
      <c r="I11" s="87"/>
      <c r="J11" s="88"/>
      <c r="K11" s="88"/>
      <c r="L11" s="92"/>
      <c r="M11" s="88"/>
      <c r="N11" s="88"/>
      <c r="O11" s="87"/>
      <c r="P11" s="88"/>
      <c r="Q11" s="88"/>
      <c r="R11" s="88"/>
      <c r="S11" s="87"/>
      <c r="T11" s="89"/>
      <c r="U11" s="218" t="s">
        <v>37</v>
      </c>
      <c r="V11" s="219"/>
      <c r="W11" s="90"/>
    </row>
    <row r="12" spans="1:46" ht="30" customHeight="1">
      <c r="A12" s="86"/>
      <c r="E12" s="87"/>
      <c r="F12" s="88"/>
      <c r="G12" s="88"/>
      <c r="H12" s="88"/>
      <c r="I12" s="87"/>
      <c r="J12" s="88"/>
      <c r="K12" s="88"/>
      <c r="L12" s="92"/>
      <c r="M12" s="88"/>
      <c r="N12" s="88"/>
      <c r="O12" s="87"/>
      <c r="P12" s="88"/>
      <c r="Q12" s="88"/>
      <c r="R12" s="88"/>
      <c r="S12" s="87"/>
      <c r="T12" s="89"/>
      <c r="U12" s="89"/>
      <c r="V12" s="89"/>
      <c r="W12" s="90"/>
      <c r="AQ12" s="220" t="s">
        <v>38</v>
      </c>
      <c r="AR12" s="221"/>
      <c r="AS12" s="221"/>
      <c r="AT12" s="222"/>
    </row>
    <row r="13" spans="1:46" ht="30" customHeight="1" thickBot="1">
      <c r="A13" s="86"/>
      <c r="B13" s="218" t="s">
        <v>37</v>
      </c>
      <c r="C13" s="219"/>
      <c r="E13" s="87"/>
      <c r="F13" s="88"/>
      <c r="G13" s="88"/>
      <c r="H13" s="88"/>
      <c r="I13" s="87"/>
      <c r="J13" s="91"/>
      <c r="K13" s="91" t="s">
        <v>11</v>
      </c>
      <c r="L13" s="92">
        <v>13</v>
      </c>
      <c r="M13" s="69" t="str">
        <f>IF(IF(ISNA(VLOOKUP(L13,Inscrits!$A$2:$C$33,2,FALSE)),"",VLOOKUP(L13,Inscrits!$A$2:$C$33,2,FALSE))=0,"",IF(ISNA(VLOOKUP(L13,Inscrits!$A$2:$C$33,2,FALSE)),"",VLOOKUP(L13,Inscrits!$A$2:$C$33,2,FALSE)))</f>
        <v>MIRTO EVELYNE</v>
      </c>
      <c r="N13" s="70" t="str">
        <f>IF(IF(ISNA(VLOOKUP(L13,Inscrits!$A$2:$C$33,3,FALSE)),"","("&amp;(VLOOKUP(L13,Inscrits!$A$2:$C$33,3,FALSE))&amp;")")="()","",IF(ISNA(VLOOKUP(L13,Inscrits!$A$2:$C$33,3,FALSE)),"","("&amp;(VLOOKUP(L13,Inscrits!$A$2:$C$33,3,FALSE))&amp;")"))</f>
        <v>(15)</v>
      </c>
      <c r="O13" s="93"/>
      <c r="P13" s="94"/>
      <c r="Q13" s="95" t="s">
        <v>7</v>
      </c>
      <c r="R13" s="88"/>
      <c r="S13" s="87"/>
      <c r="T13" s="89"/>
      <c r="U13" s="89"/>
      <c r="V13" s="89"/>
      <c r="W13" s="90"/>
      <c r="AC13" s="96" t="s">
        <v>2</v>
      </c>
      <c r="AD13" s="96" t="s">
        <v>3</v>
      </c>
      <c r="AE13" s="96" t="s">
        <v>2</v>
      </c>
      <c r="AF13" s="96" t="s">
        <v>3</v>
      </c>
      <c r="AG13" s="96" t="s">
        <v>2</v>
      </c>
      <c r="AH13" s="96" t="s">
        <v>3</v>
      </c>
      <c r="AI13" s="96" t="s">
        <v>2</v>
      </c>
      <c r="AJ13" s="96" t="s">
        <v>3</v>
      </c>
      <c r="AK13" s="96" t="s">
        <v>2</v>
      </c>
      <c r="AL13" s="96" t="s">
        <v>3</v>
      </c>
      <c r="AM13" s="96" t="s">
        <v>2</v>
      </c>
      <c r="AN13" s="96" t="s">
        <v>3</v>
      </c>
      <c r="AO13" s="96" t="s">
        <v>4</v>
      </c>
      <c r="AQ13" s="129"/>
      <c r="AR13" s="130" t="s">
        <v>5</v>
      </c>
      <c r="AS13" s="131" t="s">
        <v>4</v>
      </c>
      <c r="AT13" s="132"/>
    </row>
    <row r="14" spans="1:46" ht="30" customHeight="1" thickTop="1">
      <c r="A14" s="86"/>
      <c r="E14" s="87"/>
      <c r="F14" s="88"/>
      <c r="G14" s="88"/>
      <c r="H14" s="101"/>
      <c r="I14" s="102" t="s">
        <v>49</v>
      </c>
      <c r="J14" s="69" t="str">
        <f>IF(OR(AND(O13="F",O15="F"),AND(O13="A",O15="A")),M15,IF(OR(O13="F",O13="A"),M13,IF(OR(O15="F",O15="A"),M15,IF(O13=O15,"",(IF(O13&lt;O15,M13,M15))))))</f>
        <v>Blanc 1</v>
      </c>
      <c r="K14" s="70" t="str">
        <f>IF(OR(AND(O13="F",O15="F"),AND(O13="A",O15="A")),N15,IF(OR(O13="F",O13="A"),N13,IF(OR(O15="F",O15="A"),N15,IF(O13=O15,"",(IF(O13&lt;O15,N13,N15))))))</f>
        <v/>
      </c>
      <c r="L14" s="92"/>
      <c r="M14" s="103" t="s">
        <v>102</v>
      </c>
      <c r="N14" s="104"/>
      <c r="O14" s="105"/>
      <c r="P14" s="106"/>
      <c r="Q14" s="69" t="str">
        <f>IF(OR(AND(O13="F",O15="F"),AND(O13="A",O15="A")),M13,IF(OR(O13="F",O13="A"),M15,IF(OR(O15="F",O15="A"),M13,IF(O13=O15,"",(IF(O13&gt;O15,M13,M15))))))</f>
        <v>MIRTO EVELYNE</v>
      </c>
      <c r="R14" s="70" t="str">
        <f>IF(OR(AND(O13="F",O15="F"),AND(O13="A",O15="A")),N13,IF(OR(O13="F",O13="A"),N15,IF(OR(O15="F",O15="A"),N13,IF(O13=O15,"",(IF(O13&gt;O15,N13,N15))))))</f>
        <v>(15)</v>
      </c>
      <c r="S14" s="107"/>
      <c r="T14" s="108"/>
      <c r="U14" s="89"/>
      <c r="V14" s="89"/>
      <c r="W14" s="90"/>
      <c r="Y14" s="84">
        <v>2</v>
      </c>
      <c r="Z14" s="109" t="str">
        <f>IF(U16="","",IF(U16=Q14,Q14,Q18))</f>
        <v/>
      </c>
      <c r="AB14" s="110" t="str">
        <f>M13</f>
        <v>MIRTO EVELYNE</v>
      </c>
      <c r="AC14" s="111" t="str">
        <f>IF(AB14=M13,IF(O15="F","",O13),0)</f>
        <v/>
      </c>
      <c r="AD14" s="111" t="str">
        <f>IF(AB14=M13,IF(O13="F","",O15),0)</f>
        <v>F</v>
      </c>
      <c r="AE14" s="112">
        <f>IF(AB14=Q14,IF(S18="F","",S14),0)</f>
        <v>0</v>
      </c>
      <c r="AF14" s="112">
        <f>IF(AB14=Q14,IF(S14="F","",S18),0)</f>
        <v>0</v>
      </c>
      <c r="AG14" s="111">
        <f>IF(AB14=J14,IF(I18="F","",I14),0)</f>
        <v>0</v>
      </c>
      <c r="AH14" s="111">
        <f>IF(AB14=J14,IF(I14="F","",I18),0)</f>
        <v>0</v>
      </c>
      <c r="AI14" s="112">
        <f>IF(AB14=F16,IF(E20="F","",E16),0)</f>
        <v>0</v>
      </c>
      <c r="AJ14" s="112">
        <f>IF(AB14=F16,IF(E16="F","",E20),0)</f>
        <v>0</v>
      </c>
      <c r="AK14" s="111">
        <f>IF(AB14=F10,IF(E6="F","",E10),0)</f>
        <v>0</v>
      </c>
      <c r="AL14" s="111">
        <f>IF(AB14=F10,IF(E10="F","",E6),0)</f>
        <v>0</v>
      </c>
      <c r="AM14" s="113">
        <f t="shared" ref="AM14:AN17" si="1">SUM(AC14,AE14,AG14,AI14,AK14)</f>
        <v>0</v>
      </c>
      <c r="AN14" s="113">
        <f t="shared" si="1"/>
        <v>0</v>
      </c>
      <c r="AO14" s="109">
        <f>AM14-AN14</f>
        <v>0</v>
      </c>
      <c r="AQ14" s="129"/>
      <c r="AR14" s="114" t="str">
        <f>Z6</f>
        <v/>
      </c>
      <c r="AS14" s="115" t="str">
        <f>IF(AR14="","",(VLOOKUP(AR14,AB4:AO17,14,FALSE)))</f>
        <v/>
      </c>
      <c r="AT14" s="132"/>
    </row>
    <row r="15" spans="1:46" ht="30" customHeight="1" thickBot="1">
      <c r="A15" s="86"/>
      <c r="B15" s="89"/>
      <c r="C15" s="89"/>
      <c r="D15" s="89"/>
      <c r="E15" s="87"/>
      <c r="F15" s="91"/>
      <c r="G15" s="88" t="s">
        <v>32</v>
      </c>
      <c r="H15" s="88"/>
      <c r="I15" s="116"/>
      <c r="J15" s="88"/>
      <c r="K15" s="88"/>
      <c r="L15" s="92">
        <v>20</v>
      </c>
      <c r="M15" s="69" t="str">
        <f>IF(IF(ISNA(VLOOKUP(L15,Inscrits!$A$2:$C$33,2,FALSE)),"",VLOOKUP(L15,Inscrits!$A$2:$C$33,2,FALSE))=0,"",IF(ISNA(VLOOKUP(L15,Inscrits!$A$2:$C$33,2,FALSE)),"",VLOOKUP(L15,Inscrits!$A$2:$C$33,2,FALSE)))</f>
        <v>Blanc 1</v>
      </c>
      <c r="N15" s="70" t="str">
        <f>IF(IF(ISNA(VLOOKUP(L15,Inscrits!$A$2:$C$33,3,FALSE)),"","("&amp;(VLOOKUP(L15,Inscrits!$A$2:$C$33,3,FALSE))&amp;")")="()","",IF(ISNA(VLOOKUP(L15,Inscrits!$A$2:$C$33,3,FALSE)),"","("&amp;(VLOOKUP(L15,Inscrits!$A$2:$C$33,3,FALSE))&amp;")"))</f>
        <v/>
      </c>
      <c r="O15" s="93" t="s">
        <v>49</v>
      </c>
      <c r="P15" s="94"/>
      <c r="Q15" s="88"/>
      <c r="R15" s="88"/>
      <c r="S15" s="87"/>
      <c r="T15" s="117"/>
      <c r="U15" s="118" t="s">
        <v>30</v>
      </c>
      <c r="V15" s="89"/>
      <c r="W15" s="90"/>
      <c r="Y15" s="84">
        <v>4</v>
      </c>
      <c r="Z15" s="109" t="str">
        <f>IF(B18="","",IF(B18=F16,F16,F20))</f>
        <v/>
      </c>
      <c r="AB15" s="110" t="str">
        <f>M15</f>
        <v>Blanc 1</v>
      </c>
      <c r="AC15" s="111" t="str">
        <f>IF(AB15=M15,IF(O13="F","",O15),0)</f>
        <v>F</v>
      </c>
      <c r="AD15" s="111" t="str">
        <f>IF(AB15=M15,IF(O15="F","",O13),0)</f>
        <v/>
      </c>
      <c r="AE15" s="112">
        <f>IF(AB15=Q14,IF(S18="F","",S14),0)</f>
        <v>0</v>
      </c>
      <c r="AF15" s="112">
        <f>IF(AB15=Q14,IF(S14="F","",S18),0)</f>
        <v>0</v>
      </c>
      <c r="AG15" s="111" t="str">
        <f>IF(AB15=J14,IF(I18="F","",I14),0)</f>
        <v>F</v>
      </c>
      <c r="AH15" s="111" t="str">
        <f>IF(AB15=J14,IF(I14="F","",I18),0)</f>
        <v/>
      </c>
      <c r="AI15" s="112">
        <f>IF(AB15=F16,IF(E20="F","",E16),0)</f>
        <v>0</v>
      </c>
      <c r="AJ15" s="112">
        <f>IF(AB15=F16,IF(E16="F","",E20),0)</f>
        <v>0</v>
      </c>
      <c r="AK15" s="111">
        <f>IF(AB15=F10,IF(E6="F","",E10),0)</f>
        <v>0</v>
      </c>
      <c r="AL15" s="111">
        <f>IF(AB15=F10,IF(E10="F","",E6),0)</f>
        <v>0</v>
      </c>
      <c r="AM15" s="113">
        <f t="shared" si="1"/>
        <v>0</v>
      </c>
      <c r="AN15" s="113">
        <f t="shared" si="1"/>
        <v>0</v>
      </c>
      <c r="AO15" s="109">
        <f>AM15-AN15</f>
        <v>0</v>
      </c>
      <c r="AQ15" s="129"/>
      <c r="AR15" s="119" t="str">
        <f>Z16</f>
        <v/>
      </c>
      <c r="AS15" s="120" t="str">
        <f>IF(AR15="","",(VLOOKUP(AR15,AB4:AO17,14,FALSE)))</f>
        <v/>
      </c>
      <c r="AT15" s="132"/>
    </row>
    <row r="16" spans="1:46" ht="30" customHeight="1" thickBot="1">
      <c r="A16" s="86"/>
      <c r="B16" s="89"/>
      <c r="C16" s="89"/>
      <c r="D16" s="121"/>
      <c r="E16" s="102" t="s">
        <v>49</v>
      </c>
      <c r="F16" s="69" t="str">
        <f>IF(OR(I14="F",I14="A"),J18,IF(OR(I18="F",I18="A"),J14,IF(I14=I18,"",(IF(I14&gt;I18,J14,J18)))))</f>
        <v>Blanc 10</v>
      </c>
      <c r="G16" s="70" t="str">
        <f>IF(OR(I14="F",I14="A"),K18,IF(OR(I18="F",I18="A"),K14,IF(I14=I18,"",(IF(I14&gt;I18,K14,K18)))))</f>
        <v/>
      </c>
      <c r="H16" s="88"/>
      <c r="I16" s="116"/>
      <c r="J16" s="103" t="s">
        <v>107</v>
      </c>
      <c r="K16" s="104"/>
      <c r="L16" s="92"/>
      <c r="M16" s="88"/>
      <c r="N16" s="88"/>
      <c r="O16" s="87"/>
      <c r="P16" s="88"/>
      <c r="Q16" s="103" t="s">
        <v>105</v>
      </c>
      <c r="R16" s="104"/>
      <c r="S16" s="87"/>
      <c r="T16" s="122"/>
      <c r="U16" s="69" t="str">
        <f>IF(OR(S14="F",S14="A"),Q18,IF(OR(S18="F",S18="A"),Q14,IF(S14=S18,"",(IF(S14&gt;S18,Q14,Q18)))))</f>
        <v/>
      </c>
      <c r="V16" s="189" t="str">
        <f>IF(OR(S14="F",S14="A"),R18,IF(OR(S18="F",S18="A"),R14,IF(S14=S18,"",(IF(S14&gt;S18,R14,R18)))))</f>
        <v/>
      </c>
      <c r="W16" s="192" t="s">
        <v>61</v>
      </c>
      <c r="Y16" s="84">
        <v>6</v>
      </c>
      <c r="Z16" s="109" t="str">
        <f>IF(B18="","",IF(B18=F16,F20,F16))</f>
        <v/>
      </c>
      <c r="AB16" s="110" t="str">
        <f>M17</f>
        <v>Blanc 10</v>
      </c>
      <c r="AC16" s="111" t="str">
        <f>IF(AB16=M17,IF(O19="F","",O17),0)</f>
        <v>F</v>
      </c>
      <c r="AD16" s="111" t="str">
        <f>IF(AB16=M17,IF(O17="F","",O19),0)</f>
        <v/>
      </c>
      <c r="AE16" s="112">
        <f>IF(AB16=Q18,IF(S14="F","",S18),0)</f>
        <v>0</v>
      </c>
      <c r="AF16" s="112">
        <f>IF(AB16=Q18,IF(S18="F","",S14),0)</f>
        <v>0</v>
      </c>
      <c r="AG16" s="111" t="str">
        <f>IF(AB16=J18,IF(I14="F","",I18),0)</f>
        <v/>
      </c>
      <c r="AH16" s="111" t="str">
        <f>IF(AB16=J18,IF(I18="F","",I14),0)</f>
        <v>F</v>
      </c>
      <c r="AI16" s="112" t="str">
        <f>IF(AB16=F16,IF(E20="F","",E16),0)</f>
        <v>F</v>
      </c>
      <c r="AJ16" s="112" t="str">
        <f>IF(AB16=F16,IF(E16="F","",E20),0)</f>
        <v/>
      </c>
      <c r="AK16" s="111">
        <f>IF(AB16=F10,IF(E6="F","",E10),0)</f>
        <v>0</v>
      </c>
      <c r="AL16" s="111">
        <f>IF(AB16=F10,IF(E10="F","",E6),0)</f>
        <v>0</v>
      </c>
      <c r="AM16" s="113">
        <f t="shared" si="1"/>
        <v>0</v>
      </c>
      <c r="AN16" s="113">
        <f t="shared" si="1"/>
        <v>0</v>
      </c>
      <c r="AO16" s="109">
        <f>AM16-AN16</f>
        <v>0</v>
      </c>
      <c r="AQ16" s="129"/>
      <c r="AR16" s="119" t="str">
        <f>Z7</f>
        <v>Blanc 9</v>
      </c>
      <c r="AS16" s="120">
        <f>IF(AR16="","",(VLOOKUP(AR16,AB4:AO17,14,FALSE)))</f>
        <v>0</v>
      </c>
      <c r="AT16" s="132"/>
    </row>
    <row r="17" spans="1:46" ht="30" customHeight="1" thickBot="1">
      <c r="A17" s="86"/>
      <c r="B17" s="123"/>
      <c r="C17" s="89" t="s">
        <v>36</v>
      </c>
      <c r="D17" s="89"/>
      <c r="E17" s="116"/>
      <c r="F17" s="88"/>
      <c r="G17" s="88"/>
      <c r="H17" s="88"/>
      <c r="I17" s="116"/>
      <c r="J17" s="88"/>
      <c r="K17" s="88"/>
      <c r="L17" s="92">
        <v>29</v>
      </c>
      <c r="M17" s="69" t="str">
        <f>IF(IF(ISNA(VLOOKUP(L17,Inscrits!$A$2:$C$33,2,FALSE)),"",VLOOKUP(L17,Inscrits!$A$2:$C$33,2,FALSE))=0,"",IF(ISNA(VLOOKUP(L17,Inscrits!$A$2:$C$33,2,FALSE)),"",VLOOKUP(L17,Inscrits!$A$2:$C$33,2,FALSE)))</f>
        <v>Blanc 10</v>
      </c>
      <c r="N17" s="70" t="str">
        <f>IF(IF(ISNA(VLOOKUP(L17,Inscrits!$A$2:$C$33,3,FALSE)),"","("&amp;(VLOOKUP(L17,Inscrits!$A$2:$C$33,3,FALSE))&amp;")")="()","",IF(ISNA(VLOOKUP(L17,Inscrits!$A$2:$C$33,3,FALSE)),"","("&amp;(VLOOKUP(L17,Inscrits!$A$2:$C$33,3,FALSE))&amp;")"))</f>
        <v/>
      </c>
      <c r="O17" s="93" t="s">
        <v>49</v>
      </c>
      <c r="P17" s="94"/>
      <c r="Q17" s="88"/>
      <c r="R17" s="88"/>
      <c r="S17" s="87"/>
      <c r="T17" s="117"/>
      <c r="U17" s="89"/>
      <c r="V17" s="89"/>
      <c r="W17" s="90"/>
      <c r="Y17" s="84">
        <v>8</v>
      </c>
      <c r="Z17" s="109" t="str">
        <f>IF(F16="","",IF(F16=J14,J18,J14))</f>
        <v>Blanc 1</v>
      </c>
      <c r="AB17" s="110" t="str">
        <f>M19</f>
        <v>MANDY NATHALIE</v>
      </c>
      <c r="AC17" s="111" t="str">
        <f>IF(AB17=M19,IF(O17="F","",O19),0)</f>
        <v/>
      </c>
      <c r="AD17" s="111" t="str">
        <f>IF(AB17=M19,IF(O19="F","",O17),0)</f>
        <v>F</v>
      </c>
      <c r="AE17" s="112">
        <f>IF(AB17=Q18,IF(S14="F","",S18),0)</f>
        <v>0</v>
      </c>
      <c r="AF17" s="112">
        <f>IF(AB17=Q18,IF(S18="F","",S14),0)</f>
        <v>0</v>
      </c>
      <c r="AG17" s="111">
        <f>IF(AB17=J18,IF(I14="F","",I18),0)</f>
        <v>0</v>
      </c>
      <c r="AH17" s="111">
        <f>IF(AB17=J18,IF(I18="F","",I14),0)</f>
        <v>0</v>
      </c>
      <c r="AI17" s="112">
        <f>IF(AB17=F16,IF(E20="F","",E16),0)</f>
        <v>0</v>
      </c>
      <c r="AJ17" s="112">
        <f>IF(AB17=F16,IF(E16="F","",E20),0)</f>
        <v>0</v>
      </c>
      <c r="AK17" s="111">
        <f>IF(AB17=F10,IF(E6="F","",E10),0)</f>
        <v>0</v>
      </c>
      <c r="AL17" s="111">
        <f>IF(AB17=F10,IF(E10="F","",E6),0)</f>
        <v>0</v>
      </c>
      <c r="AM17" s="113">
        <f t="shared" si="1"/>
        <v>0</v>
      </c>
      <c r="AN17" s="113">
        <f t="shared" si="1"/>
        <v>0</v>
      </c>
      <c r="AO17" s="109">
        <f>AM17-AN17</f>
        <v>0</v>
      </c>
      <c r="AQ17" s="129"/>
      <c r="AR17" s="119" t="str">
        <f>Z17</f>
        <v>Blanc 1</v>
      </c>
      <c r="AS17" s="120">
        <f>IF(AR17="","",(VLOOKUP(AR17,AB4:AO17,14,FALSE)))</f>
        <v>0</v>
      </c>
      <c r="AT17" s="132"/>
    </row>
    <row r="18" spans="1:46" ht="30" customHeight="1" thickBot="1">
      <c r="A18" s="191" t="s">
        <v>59</v>
      </c>
      <c r="B18" s="190" t="str">
        <f>IF(OR(E16="F",E16="A"),F20,IF(OR(E20="F",E20="A"),F16,IF(E16=E20,"",(IF(E16&gt;E20,F16,F20)))))</f>
        <v/>
      </c>
      <c r="C18" s="124" t="str">
        <f>IF(OR(E16="F",E16="A"),G20,IF(OR(E20="F",E20="A"),G16,IF(E16=E20,"",(IF(E16&gt;E20,G16,G20)))))</f>
        <v/>
      </c>
      <c r="D18" s="89"/>
      <c r="E18" s="116"/>
      <c r="F18" s="103" t="s">
        <v>109</v>
      </c>
      <c r="G18" s="104"/>
      <c r="H18" s="101"/>
      <c r="I18" s="102"/>
      <c r="J18" s="69" t="str">
        <f>IF(OR(AND(O17="F",O19="F"),AND(O17="A",O19="A")),M19,IF(OR(O17="F",O17="A"),M17,IF(OR(O19="F",O19="A"),M19,IF(O17=O19,"",(IF(O17&lt;O19,M17,M19))))))</f>
        <v>Blanc 10</v>
      </c>
      <c r="K18" s="70" t="str">
        <f>IF(OR(AND(O17="F",O19="F"),AND(O17="A",O19="A")),N19,IF(OR(O17="F",O17="A"),N17,IF(OR(O19="F",O19="A"),N19,IF(O17=O19,"",(IF(O17&lt;O19,N17,N19))))))</f>
        <v/>
      </c>
      <c r="L18" s="92"/>
      <c r="M18" s="103" t="s">
        <v>103</v>
      </c>
      <c r="N18" s="104"/>
      <c r="O18" s="105"/>
      <c r="P18" s="125"/>
      <c r="Q18" s="69" t="str">
        <f>IF(OR(AND(O17="F",O19="F"),AND(O17="A",O19="A")),M17,IF(OR(O17="F",O17="A"),M19,IF(OR(O19="F",O19="A"),M17,IF(O17=O19,"",(IF(O17&gt;O19,M17,M19))))))</f>
        <v>MANDY NATHALIE</v>
      </c>
      <c r="R18" s="70" t="str">
        <f>IF(OR(AND(O17="F",O19="F"),AND(O17="A",O19="A")),N17,IF(OR(O17="F",O17="A"),N19,IF(OR(O19="F",O19="A"),N17,IF(O17=O19,"",(IF(O17&gt;O19,N17,N19))))))</f>
        <v>(4)</v>
      </c>
      <c r="S18" s="107"/>
      <c r="T18" s="108"/>
      <c r="U18" s="89"/>
      <c r="V18" s="89"/>
      <c r="W18" s="90"/>
      <c r="AQ18" s="133"/>
      <c r="AR18" s="134"/>
      <c r="AS18" s="134"/>
      <c r="AT18" s="135"/>
    </row>
    <row r="19" spans="1:46" ht="30" customHeight="1" thickBot="1">
      <c r="A19" s="86"/>
      <c r="B19" s="89"/>
      <c r="C19" s="89"/>
      <c r="D19" s="89"/>
      <c r="E19" s="116"/>
      <c r="F19" s="88"/>
      <c r="G19" s="88"/>
      <c r="H19" s="88"/>
      <c r="I19" s="87"/>
      <c r="J19" s="91"/>
      <c r="K19" s="88" t="s">
        <v>29</v>
      </c>
      <c r="L19" s="92">
        <v>4</v>
      </c>
      <c r="M19" s="69" t="str">
        <f>IF(IF(ISNA(VLOOKUP(L19,Inscrits!$A$2:$C$33,2,FALSE)),"",VLOOKUP(L19,Inscrits!$A$2:$C$33,2,FALSE))=0,"",IF(ISNA(VLOOKUP(L19,Inscrits!$A$2:$C$33,2,FALSE)),"",VLOOKUP(L19,Inscrits!$A$2:$C$33,2,FALSE)))</f>
        <v>MANDY NATHALIE</v>
      </c>
      <c r="N19" s="70" t="str">
        <f>IF(IF(ISNA(VLOOKUP(L19,Inscrits!$A$2:$C$33,3,FALSE)),"","("&amp;(VLOOKUP(L19,Inscrits!$A$2:$C$33,3,FALSE))&amp;")")="()","",IF(ISNA(VLOOKUP(L19,Inscrits!$A$2:$C$33,3,FALSE)),"","("&amp;(VLOOKUP(L19,Inscrits!$A$2:$C$33,3,FALSE))&amp;")"))</f>
        <v>(4)</v>
      </c>
      <c r="O19" s="93"/>
      <c r="P19" s="94"/>
      <c r="Q19" s="95" t="s">
        <v>6</v>
      </c>
      <c r="R19" s="88"/>
      <c r="S19" s="87"/>
      <c r="T19" s="89"/>
      <c r="U19" s="89"/>
      <c r="V19" s="89"/>
      <c r="W19" s="90"/>
    </row>
    <row r="20" spans="1:46" ht="30" customHeight="1">
      <c r="A20" s="86"/>
      <c r="B20" s="89"/>
      <c r="C20" s="89"/>
      <c r="D20" s="121"/>
      <c r="E20" s="102"/>
      <c r="F20" s="69" t="str">
        <f>IF(OR(S4="F",S4="A"),Q4,IF(OR(S8="F",S8="A"),Q8,IF(S4=S8,"",(IF(S4&lt;S8,Q4,Q8)))))</f>
        <v/>
      </c>
      <c r="G20" s="70" t="str">
        <f>IF(OR(S4="F",S4="A"),R4,IF(OR(S8="F",S8="A"),R8,IF(S4=S8,"",(IF(S4&lt;S8,R4,R8)))))</f>
        <v/>
      </c>
      <c r="H20" s="88"/>
      <c r="I20" s="87"/>
      <c r="J20" s="88"/>
      <c r="K20" s="88"/>
      <c r="L20" s="92"/>
      <c r="M20" s="88"/>
      <c r="N20" s="88"/>
      <c r="O20" s="87"/>
      <c r="P20" s="88"/>
      <c r="Q20" s="88"/>
      <c r="R20" s="88"/>
      <c r="S20" s="87"/>
      <c r="T20" s="89"/>
      <c r="U20" s="89"/>
      <c r="V20" s="89"/>
      <c r="W20" s="90"/>
      <c r="AQ20" s="182"/>
      <c r="AR20" s="183"/>
      <c r="AS20" s="183"/>
      <c r="AT20" s="184"/>
    </row>
    <row r="21" spans="1:46" ht="30" customHeight="1">
      <c r="A21" s="86"/>
      <c r="B21" s="89"/>
      <c r="C21" s="89"/>
      <c r="D21" s="89"/>
      <c r="E21" s="87"/>
      <c r="F21" s="91"/>
      <c r="G21" s="88" t="s">
        <v>34</v>
      </c>
      <c r="H21" s="88"/>
      <c r="I21" s="87"/>
      <c r="J21" s="216" t="str">
        <f>"("&amp;Accueil!G18&amp;" manches côté perdant)"</f>
        <v>(3 manches côté perdant)</v>
      </c>
      <c r="K21" s="216"/>
      <c r="L21" s="216"/>
      <c r="M21" s="216"/>
      <c r="N21" s="216"/>
      <c r="O21" s="216"/>
      <c r="P21" s="216"/>
      <c r="Q21" s="216"/>
      <c r="R21" s="216"/>
      <c r="S21" s="87"/>
      <c r="T21" s="89"/>
      <c r="U21" s="89"/>
      <c r="V21" s="89"/>
      <c r="W21" s="90"/>
      <c r="AQ21" s="117"/>
      <c r="AR21" s="89"/>
      <c r="AS21" s="89"/>
      <c r="AT21" s="185"/>
    </row>
    <row r="22" spans="1:46" ht="30" customHeight="1" thickBot="1">
      <c r="A22" s="136"/>
      <c r="B22" s="137"/>
      <c r="C22" s="137"/>
      <c r="D22" s="137"/>
      <c r="E22" s="138"/>
      <c r="F22" s="139"/>
      <c r="G22" s="139"/>
      <c r="H22" s="139"/>
      <c r="I22" s="138"/>
      <c r="J22" s="217"/>
      <c r="K22" s="217"/>
      <c r="L22" s="217"/>
      <c r="M22" s="217"/>
      <c r="N22" s="217"/>
      <c r="O22" s="217"/>
      <c r="P22" s="217"/>
      <c r="Q22" s="217"/>
      <c r="R22" s="217"/>
      <c r="S22" s="138"/>
      <c r="T22" s="137"/>
      <c r="U22" s="137"/>
      <c r="V22" s="137"/>
      <c r="W22" s="140"/>
      <c r="AQ22" s="186"/>
      <c r="AR22" s="187"/>
      <c r="AS22" s="187"/>
      <c r="AT22" s="188"/>
    </row>
    <row r="23" spans="1:46" ht="30.95" customHeight="1" thickTop="1"/>
    <row r="24" spans="1:46" ht="14.1" customHeight="1">
      <c r="M24" s="88"/>
      <c r="N24" s="88"/>
    </row>
  </sheetData>
  <mergeCells count="6">
    <mergeCell ref="J21:R22"/>
    <mergeCell ref="B13:C13"/>
    <mergeCell ref="U11:V11"/>
    <mergeCell ref="AQ2:AT2"/>
    <mergeCell ref="AQ12:AT12"/>
    <mergeCell ref="J1:R2"/>
  </mergeCells>
  <phoneticPr fontId="0" type="noConversion"/>
  <conditionalFormatting sqref="F6:G6">
    <cfRule type="expression" dxfId="201" priority="1" stopIfTrue="1">
      <formula>AND(($F$6=$B$8),($F$6&lt;&gt;""))</formula>
    </cfRule>
    <cfRule type="expression" priority="2" stopIfTrue="1">
      <formula>$F$10=$B$8</formula>
    </cfRule>
    <cfRule type="expression" dxfId="200" priority="3" stopIfTrue="1">
      <formula>AND(($G$8&lt;&gt;""),($F$6&lt;&gt;""))</formula>
    </cfRule>
  </conditionalFormatting>
  <conditionalFormatting sqref="J8:K8">
    <cfRule type="expression" dxfId="199" priority="4" stopIfTrue="1">
      <formula>AND(($J$8=$F$6),($J$8&lt;&gt;""))</formula>
    </cfRule>
    <cfRule type="expression" priority="5" stopIfTrue="1">
      <formula>$J$4=$F$6</formula>
    </cfRule>
    <cfRule type="expression" dxfId="198" priority="6" stopIfTrue="1">
      <formula>AND(($K$6&lt;&gt;""),($J$8&lt;&gt;""))</formula>
    </cfRule>
  </conditionalFormatting>
  <conditionalFormatting sqref="J4:K4">
    <cfRule type="expression" dxfId="197" priority="7" stopIfTrue="1">
      <formula>AND(($J$4=$F$6),($J$4&lt;&gt;""))</formula>
    </cfRule>
    <cfRule type="expression" priority="8" stopIfTrue="1">
      <formula>$J$8=$F$6</formula>
    </cfRule>
    <cfRule type="expression" dxfId="196" priority="9" stopIfTrue="1">
      <formula>AND(($K$6&lt;&gt;""),($J$4&lt;&gt;""))</formula>
    </cfRule>
  </conditionalFormatting>
  <conditionalFormatting sqref="F10:G10">
    <cfRule type="expression" dxfId="195" priority="10" stopIfTrue="1">
      <formula>AND(($F$10=$B$8),($F$10&lt;&gt;""))</formula>
    </cfRule>
    <cfRule type="expression" priority="11" stopIfTrue="1">
      <formula>$F$6=$B$8</formula>
    </cfRule>
    <cfRule type="expression" dxfId="194" priority="12" stopIfTrue="1">
      <formula>AND(($G$8&lt;&gt;""),($F$10&lt;&gt;""))</formula>
    </cfRule>
  </conditionalFormatting>
  <conditionalFormatting sqref="F16:G16">
    <cfRule type="expression" dxfId="193" priority="13" stopIfTrue="1">
      <formula>AND(($F$16=$B$18),($F$16&lt;&gt;""))</formula>
    </cfRule>
    <cfRule type="expression" priority="14" stopIfTrue="1">
      <formula>$F$20=$B$18</formula>
    </cfRule>
    <cfRule type="expression" dxfId="192" priority="15" stopIfTrue="1">
      <formula>AND(($G$18&lt;&gt;""),($F$16&lt;&gt;""))</formula>
    </cfRule>
  </conditionalFormatting>
  <conditionalFormatting sqref="F20:G20">
    <cfRule type="expression" dxfId="191" priority="16" stopIfTrue="1">
      <formula>AND(($F$20=$B$18),($F$20&lt;&gt;""))</formula>
    </cfRule>
    <cfRule type="expression" priority="17" stopIfTrue="1">
      <formula>$F$16=$B$18</formula>
    </cfRule>
    <cfRule type="expression" dxfId="190" priority="18" stopIfTrue="1">
      <formula>AND(($G$18&lt;&gt;""),($F$20&lt;&gt;""))</formula>
    </cfRule>
  </conditionalFormatting>
  <conditionalFormatting sqref="J14:K14">
    <cfRule type="expression" dxfId="189" priority="19" stopIfTrue="1">
      <formula>AND(($J$14=$F$16),($J$14&lt;&gt;""))</formula>
    </cfRule>
    <cfRule type="expression" priority="20" stopIfTrue="1">
      <formula>$J$18=$F$16</formula>
    </cfRule>
    <cfRule type="expression" dxfId="188" priority="21" stopIfTrue="1">
      <formula>AND(($K$16&lt;&gt;""),($J$14&lt;&gt;""))</formula>
    </cfRule>
  </conditionalFormatting>
  <conditionalFormatting sqref="J18:K18">
    <cfRule type="expression" dxfId="187" priority="22" stopIfTrue="1">
      <formula>AND(($J$18=$F$16),($J$18&lt;&gt;""))</formula>
    </cfRule>
    <cfRule type="expression" priority="23" stopIfTrue="1">
      <formula>$J$14=$F$16</formula>
    </cfRule>
    <cfRule type="expression" dxfId="186" priority="24" stopIfTrue="1">
      <formula>AND(($K$16&lt;&gt;""),($J$18&lt;&gt;""))</formula>
    </cfRule>
  </conditionalFormatting>
  <conditionalFormatting sqref="Q4:R4">
    <cfRule type="expression" dxfId="185" priority="25" stopIfTrue="1">
      <formula>AND(($Q$4=$U$6),($Q$4&lt;&gt;""))</formula>
    </cfRule>
    <cfRule type="expression" priority="26" stopIfTrue="1">
      <formula>$Q$8=$U$6</formula>
    </cfRule>
    <cfRule type="expression" dxfId="184" priority="27" stopIfTrue="1">
      <formula>AND(($R$6&lt;&gt;""),($Q$4&lt;&gt;""))</formula>
    </cfRule>
  </conditionalFormatting>
  <conditionalFormatting sqref="Q8:R8">
    <cfRule type="expression" dxfId="183" priority="28" stopIfTrue="1">
      <formula>AND(($Q$8=$U$6),($Q$8&lt;&gt;""))</formula>
    </cfRule>
    <cfRule type="expression" priority="29" stopIfTrue="1">
      <formula>$Q$4=$U$6</formula>
    </cfRule>
    <cfRule type="expression" dxfId="182" priority="30" stopIfTrue="1">
      <formula>AND(($R$6&lt;&gt;""),($Q$8&lt;&gt;""))</formula>
    </cfRule>
  </conditionalFormatting>
  <conditionalFormatting sqref="Q14:R14">
    <cfRule type="expression" dxfId="181" priority="31" stopIfTrue="1">
      <formula>AND(($Q$14=$U$16),($Q$14&lt;&gt;""))</formula>
    </cfRule>
    <cfRule type="expression" priority="32" stopIfTrue="1">
      <formula>$Q$18=$U$16</formula>
    </cfRule>
    <cfRule type="expression" dxfId="180" priority="33" stopIfTrue="1">
      <formula>AND(($R$16&lt;&gt;""),($Q$14&lt;&gt;""))</formula>
    </cfRule>
  </conditionalFormatting>
  <conditionalFormatting sqref="Q18:R18">
    <cfRule type="expression" dxfId="179" priority="34" stopIfTrue="1">
      <formula>AND(($Q$18=$U$16),($Q$18&lt;&gt;""))</formula>
    </cfRule>
    <cfRule type="expression" priority="35" stopIfTrue="1">
      <formula>$Q$14=$U$16</formula>
    </cfRule>
    <cfRule type="expression" dxfId="178" priority="36" stopIfTrue="1">
      <formula>AND(($R$16&lt;&gt;""),($Q$18&lt;&gt;""))</formula>
    </cfRule>
  </conditionalFormatting>
  <conditionalFormatting sqref="M3:N3">
    <cfRule type="expression" dxfId="177" priority="37" stopIfTrue="1">
      <formula>AND(($M$3=$Q$4),($M$3&lt;&gt;""))</formula>
    </cfRule>
    <cfRule type="expression" dxfId="176" priority="38" stopIfTrue="1">
      <formula>$M$5=$Q$4</formula>
    </cfRule>
    <cfRule type="expression" dxfId="175" priority="39" stopIfTrue="1">
      <formula>AND(($N$4&lt;&gt;""),($M$3&lt;&gt;""))</formula>
    </cfRule>
  </conditionalFormatting>
  <conditionalFormatting sqref="M5:N5">
    <cfRule type="expression" dxfId="174" priority="40" stopIfTrue="1">
      <formula>AND(($M$5=$Q$4),($M$5&lt;&gt;""))</formula>
    </cfRule>
    <cfRule type="expression" priority="41" stopIfTrue="1">
      <formula>$M$3=$Q$4</formula>
    </cfRule>
    <cfRule type="expression" dxfId="173" priority="42" stopIfTrue="1">
      <formula>AND(($N$4&lt;&gt;""),($M$5&lt;&gt;""))</formula>
    </cfRule>
  </conditionalFormatting>
  <conditionalFormatting sqref="M7:N7">
    <cfRule type="expression" dxfId="172" priority="43" stopIfTrue="1">
      <formula>AND(($M$7=$Q$8),($M$7&lt;&gt;""))</formula>
    </cfRule>
    <cfRule type="expression" priority="44" stopIfTrue="1">
      <formula>$M$9=$Q$8</formula>
    </cfRule>
    <cfRule type="expression" dxfId="171" priority="45" stopIfTrue="1">
      <formula>AND(($N$8&lt;&gt;""),($M$7&lt;&gt;""))</formula>
    </cfRule>
  </conditionalFormatting>
  <conditionalFormatting sqref="M9:N9">
    <cfRule type="expression" dxfId="170" priority="46" stopIfTrue="1">
      <formula>AND(($M$9=$Q$8),($M$9&lt;&gt;""))</formula>
    </cfRule>
    <cfRule type="expression" priority="47" stopIfTrue="1">
      <formula>$M$7=$Q$8</formula>
    </cfRule>
    <cfRule type="expression" dxfId="169" priority="48" stopIfTrue="1">
      <formula>AND(($N$8&lt;&gt;""),($M$9&lt;&gt;""))</formula>
    </cfRule>
  </conditionalFormatting>
  <conditionalFormatting sqref="M13:N13">
    <cfRule type="expression" dxfId="168" priority="49" stopIfTrue="1">
      <formula>AND(($M$13=$Q$14),($M$13&lt;&gt;""))</formula>
    </cfRule>
    <cfRule type="expression" priority="50" stopIfTrue="1">
      <formula>$M$15=$Q$14</formula>
    </cfRule>
    <cfRule type="expression" dxfId="167" priority="51" stopIfTrue="1">
      <formula>AND(($N$14&lt;&gt;""),($M$13&lt;&gt;""))</formula>
    </cfRule>
  </conditionalFormatting>
  <conditionalFormatting sqref="M15:N15">
    <cfRule type="expression" dxfId="166" priority="52" stopIfTrue="1">
      <formula>AND(($M$15=$Q$14),($M$15&lt;&gt;""))</formula>
    </cfRule>
    <cfRule type="expression" priority="53" stopIfTrue="1">
      <formula>$M$13=$Q$14</formula>
    </cfRule>
    <cfRule type="expression" dxfId="165" priority="54" stopIfTrue="1">
      <formula>AND(($N$14&lt;&gt;""),($M$15&lt;&gt;""))</formula>
    </cfRule>
  </conditionalFormatting>
  <conditionalFormatting sqref="M17:N17">
    <cfRule type="expression" dxfId="164" priority="55" stopIfTrue="1">
      <formula>AND(($M$17=$Q$18),($M$17&lt;&gt;""))</formula>
    </cfRule>
    <cfRule type="expression" priority="56" stopIfTrue="1">
      <formula>$M$19=$Q$18</formula>
    </cfRule>
    <cfRule type="expression" dxfId="163" priority="57" stopIfTrue="1">
      <formula>AND(($N$18&lt;&gt;""),($M$17&lt;&gt;""))</formula>
    </cfRule>
  </conditionalFormatting>
  <conditionalFormatting sqref="M19:N19">
    <cfRule type="expression" dxfId="162" priority="58" stopIfTrue="1">
      <formula>AND(($M$19=$Q$18),($M$19&lt;&gt;""))</formula>
    </cfRule>
    <cfRule type="expression" priority="59" stopIfTrue="1">
      <formula>$M$17=$Q$18</formula>
    </cfRule>
    <cfRule type="expression" dxfId="161" priority="60" stopIfTrue="1">
      <formula>AND(($N$18&lt;&gt;""),($M$19&lt;&gt;""))</formula>
    </cfRule>
  </conditionalFormatting>
  <conditionalFormatting sqref="S14 S8 S4 S18 O19 O17 O15 O13 O9 O7 O5 O3 I4 I8 E6 E10 E16 E20 I18 I14">
    <cfRule type="cellIs" dxfId="160" priority="61" stopIfTrue="1" operator="equal">
      <formula>"F"</formula>
    </cfRule>
    <cfRule type="cellIs" dxfId="159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N4 R6 N14 N18 R16 G18 K6 G8 K16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32 joueurs)&amp;R&amp;"Comic Sans MS,Gras"&amp;20LIGUE FFB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1:AT24"/>
  <sheetViews>
    <sheetView showGridLines="0" topLeftCell="A2" zoomScale="70" zoomScaleNormal="70" workbookViewId="0">
      <selection activeCell="E16" sqref="E16"/>
    </sheetView>
  </sheetViews>
  <sheetFormatPr baseColWidth="10" defaultRowHeight="14.1" customHeight="1"/>
  <cols>
    <col min="1" max="1" width="7.42578125" style="84" customWidth="1"/>
    <col min="2" max="2" width="18.7109375" style="84" customWidth="1"/>
    <col min="3" max="3" width="5.28515625" style="84" bestFit="1" customWidth="1"/>
    <col min="4" max="4" width="3.42578125" style="84" bestFit="1" customWidth="1"/>
    <col min="5" max="5" width="3" style="141" customWidth="1"/>
    <col min="6" max="6" width="18.7109375" style="142" customWidth="1"/>
    <col min="7" max="7" width="4.7109375" style="142" customWidth="1"/>
    <col min="8" max="8" width="3.42578125" style="142" customWidth="1"/>
    <col min="9" max="9" width="3" style="141" customWidth="1"/>
    <col min="10" max="10" width="18.7109375" style="142" customWidth="1"/>
    <col min="11" max="11" width="4.7109375" style="142" customWidth="1"/>
    <col min="12" max="12" width="4.140625" style="143" customWidth="1"/>
    <col min="13" max="13" width="18.7109375" style="142" customWidth="1"/>
    <col min="14" max="14" width="4.7109375" style="142" customWidth="1"/>
    <col min="15" max="15" width="3" style="141" customWidth="1"/>
    <col min="16" max="16" width="3.42578125" style="142" customWidth="1"/>
    <col min="17" max="17" width="18.7109375" style="142" customWidth="1"/>
    <col min="18" max="18" width="4.7109375" style="142" customWidth="1"/>
    <col min="19" max="19" width="3" style="141" customWidth="1"/>
    <col min="20" max="20" width="3.42578125" style="84" customWidth="1"/>
    <col min="21" max="21" width="18.7109375" style="84" customWidth="1"/>
    <col min="22" max="22" width="5.42578125" style="84" bestFit="1" customWidth="1"/>
    <col min="23" max="23" width="7.42578125" style="84" customWidth="1"/>
    <col min="24" max="24" width="4.7109375" style="84" customWidth="1"/>
    <col min="25" max="25" width="2.28515625" style="84" hidden="1" customWidth="1"/>
    <col min="26" max="26" width="18.7109375" style="84" hidden="1" customWidth="1"/>
    <col min="27" max="27" width="3.42578125" style="84" hidden="1" customWidth="1"/>
    <col min="28" max="28" width="18.7109375" style="85" hidden="1" customWidth="1"/>
    <col min="29" max="29" width="3" style="84" hidden="1" customWidth="1"/>
    <col min="30" max="30" width="2.85546875" style="84" hidden="1" customWidth="1"/>
    <col min="31" max="31" width="3" style="84" hidden="1" customWidth="1"/>
    <col min="32" max="32" width="2.85546875" style="84" hidden="1" customWidth="1"/>
    <col min="33" max="33" width="3" style="84" hidden="1" customWidth="1"/>
    <col min="34" max="34" width="2.85546875" style="84" hidden="1" customWidth="1"/>
    <col min="35" max="35" width="3" style="84" hidden="1" customWidth="1"/>
    <col min="36" max="36" width="2.85546875" style="84" hidden="1" customWidth="1"/>
    <col min="37" max="37" width="3" style="84" hidden="1" customWidth="1"/>
    <col min="38" max="38" width="2.85546875" style="84" hidden="1" customWidth="1"/>
    <col min="39" max="39" width="3" style="84" hidden="1" customWidth="1"/>
    <col min="40" max="40" width="2.85546875" style="84" hidden="1" customWidth="1"/>
    <col min="41" max="41" width="4.7109375" style="84" hidden="1" customWidth="1"/>
    <col min="42" max="42" width="3.42578125" style="84" hidden="1" customWidth="1"/>
    <col min="43" max="43" width="3.42578125" style="84" bestFit="1" customWidth="1"/>
    <col min="44" max="44" width="18.7109375" style="84" customWidth="1"/>
    <col min="45" max="45" width="4.7109375" style="84" customWidth="1"/>
    <col min="46" max="46" width="3.42578125" style="84" bestFit="1" customWidth="1"/>
    <col min="47" max="16384" width="11.42578125" style="84"/>
  </cols>
  <sheetData>
    <row r="1" spans="1:46" ht="30" customHeight="1" thickTop="1" thickBot="1">
      <c r="A1" s="79"/>
      <c r="B1" s="80"/>
      <c r="C1" s="80"/>
      <c r="D1" s="80"/>
      <c r="E1" s="81"/>
      <c r="F1" s="82"/>
      <c r="G1" s="82"/>
      <c r="H1" s="82"/>
      <c r="I1" s="81"/>
      <c r="J1" s="223" t="str">
        <f>"("&amp;Accueil!D18&amp;" manches côté gagnant)"</f>
        <v>(3 manches côté gagnant)</v>
      </c>
      <c r="K1" s="223"/>
      <c r="L1" s="223"/>
      <c r="M1" s="223"/>
      <c r="N1" s="223"/>
      <c r="O1" s="223"/>
      <c r="P1" s="223"/>
      <c r="Q1" s="223"/>
      <c r="R1" s="223"/>
      <c r="S1" s="81"/>
      <c r="T1" s="80"/>
      <c r="U1" s="80"/>
      <c r="V1" s="80"/>
      <c r="W1" s="83"/>
    </row>
    <row r="2" spans="1:46" ht="30" customHeight="1">
      <c r="A2" s="86"/>
      <c r="E2" s="87"/>
      <c r="F2" s="88"/>
      <c r="G2" s="88"/>
      <c r="H2" s="88"/>
      <c r="I2" s="87"/>
      <c r="J2" s="224"/>
      <c r="K2" s="224"/>
      <c r="L2" s="224"/>
      <c r="M2" s="224"/>
      <c r="N2" s="224"/>
      <c r="O2" s="224"/>
      <c r="P2" s="224"/>
      <c r="Q2" s="224"/>
      <c r="R2" s="224"/>
      <c r="S2" s="87"/>
      <c r="T2" s="89"/>
      <c r="U2" s="89"/>
      <c r="V2" s="89"/>
      <c r="W2" s="90"/>
      <c r="AQ2" s="220" t="s">
        <v>37</v>
      </c>
      <c r="AR2" s="221"/>
      <c r="AS2" s="221"/>
      <c r="AT2" s="222"/>
    </row>
    <row r="3" spans="1:46" ht="30" customHeight="1" thickBot="1">
      <c r="A3" s="86"/>
      <c r="E3" s="87"/>
      <c r="F3" s="88"/>
      <c r="G3" s="88"/>
      <c r="H3" s="88"/>
      <c r="I3" s="87"/>
      <c r="J3" s="91"/>
      <c r="K3" s="88" t="s">
        <v>0</v>
      </c>
      <c r="L3" s="92">
        <v>3</v>
      </c>
      <c r="M3" s="69" t="str">
        <f>IF(IF(ISNA(VLOOKUP(L3,Inscrits!$A$2:$C$33,2,FALSE)),"",VLOOKUP(L3,Inscrits!$A$2:$C$33,2,FALSE))=0,"",IF(ISNA(VLOOKUP(L3,Inscrits!$A$2:$C$33,2,FALSE)),"",VLOOKUP(L3,Inscrits!$A$2:$C$33,2,FALSE)))</f>
        <v>SOPIC NICOLAS</v>
      </c>
      <c r="N3" s="70" t="str">
        <f>IF(IF(ISNA(VLOOKUP(L3,Inscrits!$A$2:$C$33,3,FALSE)),"","("&amp;(VLOOKUP(L3,Inscrits!$A$2:$C$33,3,FALSE))&amp;")")="()","",IF(ISNA(VLOOKUP(L3,Inscrits!$A$2:$C$33,3,FALSE)),"","("&amp;(VLOOKUP(L3,Inscrits!$A$2:$C$33,3,FALSE))&amp;")"))</f>
        <v>(3)</v>
      </c>
      <c r="O3" s="93"/>
      <c r="P3" s="94"/>
      <c r="Q3" s="95" t="s">
        <v>1</v>
      </c>
      <c r="R3" s="88"/>
      <c r="S3" s="87"/>
      <c r="T3" s="89"/>
      <c r="U3" s="89"/>
      <c r="V3" s="89"/>
      <c r="W3" s="90"/>
      <c r="AC3" s="96" t="s">
        <v>2</v>
      </c>
      <c r="AD3" s="96" t="s">
        <v>3</v>
      </c>
      <c r="AE3" s="96" t="s">
        <v>2</v>
      </c>
      <c r="AF3" s="96" t="s">
        <v>3</v>
      </c>
      <c r="AG3" s="96" t="s">
        <v>2</v>
      </c>
      <c r="AH3" s="96" t="s">
        <v>3</v>
      </c>
      <c r="AI3" s="96" t="s">
        <v>2</v>
      </c>
      <c r="AJ3" s="96" t="s">
        <v>3</v>
      </c>
      <c r="AK3" s="96" t="s">
        <v>2</v>
      </c>
      <c r="AL3" s="96" t="s">
        <v>3</v>
      </c>
      <c r="AM3" s="96" t="s">
        <v>2</v>
      </c>
      <c r="AN3" s="96" t="s">
        <v>3</v>
      </c>
      <c r="AO3" s="96" t="s">
        <v>4</v>
      </c>
      <c r="AQ3" s="97"/>
      <c r="AR3" s="98" t="s">
        <v>5</v>
      </c>
      <c r="AS3" s="99" t="s">
        <v>4</v>
      </c>
      <c r="AT3" s="100"/>
    </row>
    <row r="4" spans="1:46" ht="30" customHeight="1" thickTop="1">
      <c r="A4" s="86"/>
      <c r="E4" s="87"/>
      <c r="F4" s="88"/>
      <c r="G4" s="88"/>
      <c r="H4" s="101"/>
      <c r="I4" s="102" t="s">
        <v>49</v>
      </c>
      <c r="J4" s="69" t="str">
        <f>IF(OR(AND(O3="F",O5="F"),AND(O3="A",O5="A")),M5,IF(OR(O3="F",O3="A"),M3,IF(OR(O5="F",O5="A"),M5,IF(O3=O5,"",(IF(O3&lt;O5,M3,M5))))))</f>
        <v>Blanc 11</v>
      </c>
      <c r="K4" s="70" t="str">
        <f>IF(OR(AND(O3="F",O5="F"),AND(O3="A",O5="A")),N5,IF(OR(O3="F",O3="A"),N3,IF(OR(O5="F",O5="A"),N5,IF(O3=O5,"",(IF(O3&lt;O5,N3,N5))))))</f>
        <v/>
      </c>
      <c r="L4" s="92"/>
      <c r="M4" s="103" t="s">
        <v>100</v>
      </c>
      <c r="N4" s="104"/>
      <c r="O4" s="105"/>
      <c r="P4" s="106"/>
      <c r="Q4" s="69" t="str">
        <f>IF(OR(AND(O3="F",O5="F"),AND(O3="A",O5="A")),M3,IF(OR(O3="F",O3="A"),M5,IF(OR(O5="F",O5="A"),M3,IF(O3=O5,"",(IF(O3&gt;O5,M3,M5))))))</f>
        <v>SOPIC NICOLAS</v>
      </c>
      <c r="R4" s="70" t="str">
        <f>IF(OR(AND(O3="F",O5="F"),AND(O3="A",O5="A")),N3,IF(OR(O3="F",O3="A"),N5,IF(OR(O5="F",O5="A"),N3,IF(O3=O5,"",(IF(O3&gt;O5,N3,N5))))))</f>
        <v>(3)</v>
      </c>
      <c r="S4" s="107"/>
      <c r="T4" s="108"/>
      <c r="U4" s="89"/>
      <c r="V4" s="89"/>
      <c r="W4" s="90"/>
      <c r="Y4" s="84">
        <v>1</v>
      </c>
      <c r="Z4" s="109" t="str">
        <f>IF(U6="","",IF(U6=Q4,Q4,Q8))</f>
        <v/>
      </c>
      <c r="AB4" s="110" t="str">
        <f>M3</f>
        <v>SOPIC NICOLAS</v>
      </c>
      <c r="AC4" s="111" t="str">
        <f>IF(AB4=M3,IF(O5="F","",O3),0)</f>
        <v/>
      </c>
      <c r="AD4" s="111" t="str">
        <f>IF(AB4=M3,IF(O3="F","",O5),0)</f>
        <v>F</v>
      </c>
      <c r="AE4" s="112">
        <f>IF(AB4=Q4,IF(S8="F","",S4),0)</f>
        <v>0</v>
      </c>
      <c r="AF4" s="112">
        <f>IF(AB4=Q4,IF(S4="F","",S8),0)</f>
        <v>0</v>
      </c>
      <c r="AG4" s="111">
        <f>IF(AB4=J4,IF(I8="F","",I4),0)</f>
        <v>0</v>
      </c>
      <c r="AH4" s="111">
        <f>IF(AB4=J4,IF(I4="F","",I8),0)</f>
        <v>0</v>
      </c>
      <c r="AI4" s="112">
        <f>IF(AB4=F6,IF(E10="F","",E6),0)</f>
        <v>0</v>
      </c>
      <c r="AJ4" s="112">
        <f>IF(AB4=F6,IF(E6="F","",E10),0)</f>
        <v>0</v>
      </c>
      <c r="AK4" s="111">
        <f>IF(AB4=F20,IF(E16="F","",E20),0)</f>
        <v>0</v>
      </c>
      <c r="AL4" s="111">
        <f>IF(AB4=F20,IF(E20="F","",E16),0)</f>
        <v>0</v>
      </c>
      <c r="AM4" s="113">
        <f t="shared" ref="AM4:AN7" si="0">SUM(AC4,AE4,AG4,AI4,AK4)</f>
        <v>0</v>
      </c>
      <c r="AN4" s="113">
        <f t="shared" si="0"/>
        <v>0</v>
      </c>
      <c r="AO4" s="109">
        <f>AM4-AN4</f>
        <v>0</v>
      </c>
      <c r="AQ4" s="97"/>
      <c r="AR4" s="114" t="str">
        <f>Z4</f>
        <v/>
      </c>
      <c r="AS4" s="115" t="str">
        <f>IF(AR4="","",(VLOOKUP(AR4,AB4:AO17,14,FALSE)))</f>
        <v/>
      </c>
      <c r="AT4" s="100"/>
    </row>
    <row r="5" spans="1:46" ht="30" customHeight="1" thickBot="1">
      <c r="A5" s="86"/>
      <c r="B5" s="89"/>
      <c r="C5" s="89"/>
      <c r="D5" s="89"/>
      <c r="E5" s="87"/>
      <c r="F5" s="91"/>
      <c r="G5" s="88" t="s">
        <v>31</v>
      </c>
      <c r="H5" s="88"/>
      <c r="I5" s="116"/>
      <c r="J5" s="88"/>
      <c r="K5" s="88"/>
      <c r="L5" s="92">
        <v>30</v>
      </c>
      <c r="M5" s="69" t="str">
        <f>IF(IF(ISNA(VLOOKUP(L5,Inscrits!$A$2:$C$33,2,FALSE)),"",VLOOKUP(L5,Inscrits!$A$2:$C$33,2,FALSE))=0,"",IF(ISNA(VLOOKUP(L5,Inscrits!$A$2:$C$33,2,FALSE)),"",VLOOKUP(L5,Inscrits!$A$2:$C$33,2,FALSE)))</f>
        <v>Blanc 11</v>
      </c>
      <c r="N5" s="70" t="str">
        <f>IF(IF(ISNA(VLOOKUP(L5,Inscrits!$A$2:$C$33,3,FALSE)),"","("&amp;(VLOOKUP(L5,Inscrits!$A$2:$C$33,3,FALSE))&amp;")")="()","",IF(ISNA(VLOOKUP(L5,Inscrits!$A$2:$C$33,3,FALSE)),"","("&amp;(VLOOKUP(L5,Inscrits!$A$2:$C$33,3,FALSE))&amp;")"))</f>
        <v/>
      </c>
      <c r="O5" s="93" t="s">
        <v>49</v>
      </c>
      <c r="P5" s="94"/>
      <c r="Q5" s="88"/>
      <c r="R5" s="88"/>
      <c r="S5" s="87"/>
      <c r="T5" s="117"/>
      <c r="U5" s="118" t="s">
        <v>8</v>
      </c>
      <c r="V5" s="89"/>
      <c r="W5" s="90"/>
      <c r="Y5" s="84">
        <v>3</v>
      </c>
      <c r="Z5" s="109" t="str">
        <f>IF(B8="","",IF(B8=F6,F6,F10))</f>
        <v/>
      </c>
      <c r="AB5" s="110" t="str">
        <f>M5</f>
        <v>Blanc 11</v>
      </c>
      <c r="AC5" s="111" t="str">
        <f>IF(AB5=M5,IF(O3="F","",O5),0)</f>
        <v>F</v>
      </c>
      <c r="AD5" s="111" t="str">
        <f>IF(AB5=M5,IF(O5="F","",O3),0)</f>
        <v/>
      </c>
      <c r="AE5" s="112">
        <f>IF(AB5=Q4,IF(S8="F","",S4),0)</f>
        <v>0</v>
      </c>
      <c r="AF5" s="112">
        <f>IF(AB5=Q4,IF(S4="F","",S8),0)</f>
        <v>0</v>
      </c>
      <c r="AG5" s="111" t="str">
        <f>IF(AB5=J4,IF(I8="F","",I4),0)</f>
        <v>F</v>
      </c>
      <c r="AH5" s="111" t="str">
        <f>IF(AB5=J4,IF(I4="F","",I8),0)</f>
        <v/>
      </c>
      <c r="AI5" s="112">
        <f>IF(AB5=F6,IF(E10="F","",E6),0)</f>
        <v>0</v>
      </c>
      <c r="AJ5" s="112">
        <f>IF(AB5=F6,IF(E6="F","",E10),0)</f>
        <v>0</v>
      </c>
      <c r="AK5" s="111">
        <f>IF(AB5=F20,IF(E16="F","",E20),0)</f>
        <v>0</v>
      </c>
      <c r="AL5" s="111">
        <f>IF(AB5=F20,IF(E20="F","",E16),0)</f>
        <v>0</v>
      </c>
      <c r="AM5" s="113">
        <f t="shared" si="0"/>
        <v>0</v>
      </c>
      <c r="AN5" s="113">
        <f t="shared" si="0"/>
        <v>0</v>
      </c>
      <c r="AO5" s="109">
        <f>AM5-AN5</f>
        <v>0</v>
      </c>
      <c r="AQ5" s="97"/>
      <c r="AR5" s="119" t="str">
        <f>Z14</f>
        <v/>
      </c>
      <c r="AS5" s="120" t="str">
        <f>IF(AR5="","",(VLOOKUP(AR5,AB4:AO17,14,FALSE)))</f>
        <v/>
      </c>
      <c r="AT5" s="100"/>
    </row>
    <row r="6" spans="1:46" ht="30" customHeight="1" thickBot="1">
      <c r="A6" s="86"/>
      <c r="B6" s="89"/>
      <c r="C6" s="89"/>
      <c r="D6" s="121"/>
      <c r="E6" s="102"/>
      <c r="F6" s="69" t="str">
        <f>IF(OR(I4="F",I4="A"),J8,IF(OR(I8="F",I8="A"),J4,IF(I4=I8,"",(IF(I4&gt;I8,J4,J8)))))</f>
        <v/>
      </c>
      <c r="G6" s="70" t="str">
        <f>IF(OR(I4="F",I4="A"),K8,IF(OR(I8="F",I8="A"),K4,IF(I4=I8,"",(IF(I4&gt;I8,K4,K8)))))</f>
        <v/>
      </c>
      <c r="H6" s="88"/>
      <c r="I6" s="116"/>
      <c r="J6" s="103" t="s">
        <v>106</v>
      </c>
      <c r="K6" s="104"/>
      <c r="L6" s="92"/>
      <c r="M6" s="88"/>
      <c r="N6" s="88"/>
      <c r="O6" s="87"/>
      <c r="P6" s="88"/>
      <c r="Q6" s="103" t="s">
        <v>104</v>
      </c>
      <c r="R6" s="104"/>
      <c r="S6" s="87"/>
      <c r="T6" s="122"/>
      <c r="U6" s="69" t="str">
        <f>IF(OR(S4="F",S4="A"),Q8,IF(OR(S8="F",S8="A"),Q4,IF(S4=S8,"",(IF(S4&gt;S8,Q4,Q8)))))</f>
        <v/>
      </c>
      <c r="V6" s="189" t="str">
        <f>IF(OR(S4="F",S4="A"),R8,IF(OR(S8="F",S8="A"),R4,IF(S4=S8,"",(IF(S4&gt;S8,R4,R8)))))</f>
        <v/>
      </c>
      <c r="W6" s="192" t="s">
        <v>63</v>
      </c>
      <c r="Y6" s="84">
        <v>5</v>
      </c>
      <c r="Z6" s="109" t="str">
        <f>IF(B8="","",IF(B8=F6,F10,F6))</f>
        <v/>
      </c>
      <c r="AB6" s="110" t="str">
        <f>M7</f>
        <v>VALLOT PATRICE</v>
      </c>
      <c r="AC6" s="111">
        <f>IF(AB6=M7,IF(O9="F","",O7),0)</f>
        <v>0</v>
      </c>
      <c r="AD6" s="111">
        <f>IF(AB6=M7,IF(O7="F","",O9),0)</f>
        <v>0</v>
      </c>
      <c r="AE6" s="112">
        <f>IF(AB6=Q8,IF(S4="F","",S8),0)</f>
        <v>0</v>
      </c>
      <c r="AF6" s="112">
        <f>IF(AB6=Q8,IF(S8="F","",S4),0)</f>
        <v>0</v>
      </c>
      <c r="AG6" s="111">
        <f>IF(AB6=J8,IF(I4="F","",I8),0)</f>
        <v>0</v>
      </c>
      <c r="AH6" s="111">
        <f>IF(AB6=J8,IF(I8="F","",I4),0)</f>
        <v>0</v>
      </c>
      <c r="AI6" s="112">
        <f>IF(AB6=F6,IF(E10="F","",E6),0)</f>
        <v>0</v>
      </c>
      <c r="AJ6" s="112">
        <f>IF(AB6=F6,IF(E6="F","",E10),0)</f>
        <v>0</v>
      </c>
      <c r="AK6" s="111">
        <f>IF(AB6=F20,IF(E16="F","",E20),0)</f>
        <v>0</v>
      </c>
      <c r="AL6" s="111">
        <f>IF(AB6=F20,IF(E20="F","",E16),0)</f>
        <v>0</v>
      </c>
      <c r="AM6" s="113">
        <f t="shared" si="0"/>
        <v>0</v>
      </c>
      <c r="AN6" s="113">
        <f t="shared" si="0"/>
        <v>0</v>
      </c>
      <c r="AO6" s="109">
        <f>AM6-AN6</f>
        <v>0</v>
      </c>
      <c r="AQ6" s="97"/>
      <c r="AR6" s="119" t="str">
        <f>Z5</f>
        <v/>
      </c>
      <c r="AS6" s="120" t="str">
        <f>IF(AR6="","",(VLOOKUP(AR6,AB4:AO17,14,FALSE)))</f>
        <v/>
      </c>
      <c r="AT6" s="100"/>
    </row>
    <row r="7" spans="1:46" ht="30" customHeight="1" thickBot="1">
      <c r="A7" s="86"/>
      <c r="B7" s="123"/>
      <c r="C7" s="89" t="s">
        <v>35</v>
      </c>
      <c r="D7" s="89"/>
      <c r="E7" s="116"/>
      <c r="F7" s="88"/>
      <c r="G7" s="88"/>
      <c r="H7" s="88"/>
      <c r="I7" s="116"/>
      <c r="J7" s="88"/>
      <c r="K7" s="88"/>
      <c r="L7" s="92">
        <v>19</v>
      </c>
      <c r="M7" s="69" t="str">
        <f>IF(IF(ISNA(VLOOKUP(L7,Inscrits!$A$2:$C$33,2,FALSE)),"",VLOOKUP(L7,Inscrits!$A$2:$C$33,2,FALSE))=0,"",IF(ISNA(VLOOKUP(L7,Inscrits!$A$2:$C$33,2,FALSE)),"",VLOOKUP(L7,Inscrits!$A$2:$C$33,2,FALSE)))</f>
        <v>VALLOT PATRICE</v>
      </c>
      <c r="N7" s="70" t="str">
        <f>IF(IF(ISNA(VLOOKUP(L7,Inscrits!$A$2:$C$33,3,FALSE)),"","("&amp;(VLOOKUP(L7,Inscrits!$A$2:$C$33,3,FALSE))&amp;")")="()","",IF(ISNA(VLOOKUP(L7,Inscrits!$A$2:$C$33,3,FALSE)),"","("&amp;(VLOOKUP(L7,Inscrits!$A$2:$C$33,3,FALSE))&amp;")"))</f>
        <v>(NC)</v>
      </c>
      <c r="O7" s="93"/>
      <c r="P7" s="94"/>
      <c r="Q7" s="88"/>
      <c r="R7" s="88"/>
      <c r="S7" s="87"/>
      <c r="T7" s="117"/>
      <c r="U7" s="89"/>
      <c r="V7" s="89"/>
      <c r="W7" s="90"/>
      <c r="Y7" s="84">
        <v>7</v>
      </c>
      <c r="Z7" s="109" t="str">
        <f>IF(F6="","",IF(F6=J4,J8,J4))</f>
        <v/>
      </c>
      <c r="AB7" s="110" t="str">
        <f>M9</f>
        <v>LE GOFF THIERRY</v>
      </c>
      <c r="AC7" s="111">
        <f>IF(AB7=M9,IF(O7="F","",O9),0)</f>
        <v>0</v>
      </c>
      <c r="AD7" s="111">
        <f>IF(AB7=M9,IF(O9="F","",O7),0)</f>
        <v>0</v>
      </c>
      <c r="AE7" s="112">
        <f>IF(AB7=Q8,IF(S4="F","",S8),0)</f>
        <v>0</v>
      </c>
      <c r="AF7" s="112">
        <f>IF(AB7=Q8,IF(S8="F","",S4),0)</f>
        <v>0</v>
      </c>
      <c r="AG7" s="111">
        <f>IF(AB7=J8,IF(I4="F","",I8),0)</f>
        <v>0</v>
      </c>
      <c r="AH7" s="111">
        <f>IF(AB7=J8,IF(I8="F","",I4),0)</f>
        <v>0</v>
      </c>
      <c r="AI7" s="112">
        <f>IF(AB7=F6,IF(E10="F","",E6),0)</f>
        <v>0</v>
      </c>
      <c r="AJ7" s="112">
        <f>IF(AB7=F6,IF(E6="F","",E10),0)</f>
        <v>0</v>
      </c>
      <c r="AK7" s="111">
        <f>IF(AB7=F20,IF(E16="F","",E20),0)</f>
        <v>0</v>
      </c>
      <c r="AL7" s="111">
        <f>IF(AB7=F20,IF(E20="F","",E16),0)</f>
        <v>0</v>
      </c>
      <c r="AM7" s="113">
        <f t="shared" si="0"/>
        <v>0</v>
      </c>
      <c r="AN7" s="113">
        <f t="shared" si="0"/>
        <v>0</v>
      </c>
      <c r="AO7" s="109">
        <f>AM7-AN7</f>
        <v>0</v>
      </c>
      <c r="AQ7" s="97"/>
      <c r="AR7" s="119" t="str">
        <f>Z15</f>
        <v/>
      </c>
      <c r="AS7" s="120" t="str">
        <f>IF(AR7="","",(VLOOKUP(AR7,AB4:AO17,14,FALSE)))</f>
        <v/>
      </c>
      <c r="AT7" s="100"/>
    </row>
    <row r="8" spans="1:46" ht="30" customHeight="1" thickBot="1">
      <c r="A8" s="191" t="s">
        <v>62</v>
      </c>
      <c r="B8" s="190" t="str">
        <f>IF(OR(E6="F",E6="A"),F10,IF(OR(E10="F",E10="A"),F6,IF(E6=E10,"",(IF(E6&gt;E10,F6,F10)))))</f>
        <v/>
      </c>
      <c r="C8" s="124" t="str">
        <f>IF(OR(E6="F",E6="A"),G10,IF(OR(E10="F",E10="A"),G6,IF(E6=E10,"",(IF(E6&gt;E10,G6,G10)))))</f>
        <v/>
      </c>
      <c r="D8" s="89"/>
      <c r="E8" s="116"/>
      <c r="F8" s="103" t="s">
        <v>108</v>
      </c>
      <c r="G8" s="104"/>
      <c r="H8" s="101"/>
      <c r="I8" s="102"/>
      <c r="J8" s="69" t="str">
        <f>IF(OR(AND(O7="F",O9="F"),AND(O7="A",O9="A")),M9,IF(OR(O7="F",O7="A"),M7,IF(OR(O9="F",O9="A"),M9,IF(O7=O9,"",(IF(O7&lt;O9,M7,M9))))))</f>
        <v/>
      </c>
      <c r="K8" s="70" t="str">
        <f>IF(OR(AND(O7="F",O9="F"),AND(O7="A",O9="A")),N9,IF(OR(O7="F",O7="A"),N7,IF(OR(O9="F",O9="A"),N9,IF(O7=O9,"",(IF(O7&lt;O9,N7,N9))))))</f>
        <v/>
      </c>
      <c r="L8" s="92"/>
      <c r="M8" s="103" t="s">
        <v>101</v>
      </c>
      <c r="N8" s="104"/>
      <c r="O8" s="105"/>
      <c r="P8" s="125"/>
      <c r="Q8" s="69" t="str">
        <f>IF(OR(AND(O7="F",O9="F"),AND(O7="A",O9="A")),M7,IF(OR(O7="F",O7="A"),M9,IF(OR(O9="F",O9="A"),M7,IF(O7=O9,"",(IF(O7&gt;O9,M7,M9))))))</f>
        <v/>
      </c>
      <c r="R8" s="70" t="str">
        <f>IF(OR(AND(O7="F",O9="F"),AND(O7="A",O9="A")),N7,IF(OR(O7="F",O7="A"),N9,IF(OR(O9="F",O9="A"),N7,IF(O7=O9,"",(IF(O7&gt;O9,N7,N9))))))</f>
        <v/>
      </c>
      <c r="S8" s="107"/>
      <c r="T8" s="108"/>
      <c r="U8" s="89"/>
      <c r="V8" s="89"/>
      <c r="W8" s="90"/>
      <c r="AQ8" s="126"/>
      <c r="AR8" s="127"/>
      <c r="AS8" s="127"/>
      <c r="AT8" s="128"/>
    </row>
    <row r="9" spans="1:46" ht="30" customHeight="1">
      <c r="A9" s="86"/>
      <c r="B9" s="89"/>
      <c r="C9" s="89"/>
      <c r="D9" s="89"/>
      <c r="E9" s="116"/>
      <c r="F9" s="88"/>
      <c r="G9" s="88"/>
      <c r="H9" s="88"/>
      <c r="I9" s="87"/>
      <c r="J9" s="91"/>
      <c r="K9" s="88" t="s">
        <v>9</v>
      </c>
      <c r="L9" s="92">
        <v>14</v>
      </c>
      <c r="M9" s="69" t="str">
        <f>IF(IF(ISNA(VLOOKUP(L9,Inscrits!$A$2:$C$33,2,FALSE)),"",VLOOKUP(L9,Inscrits!$A$2:$C$33,2,FALSE))=0,"",IF(ISNA(VLOOKUP(L9,Inscrits!$A$2:$C$33,2,FALSE)),"",VLOOKUP(L9,Inscrits!$A$2:$C$33,2,FALSE)))</f>
        <v>LE GOFF THIERRY</v>
      </c>
      <c r="N9" s="70" t="str">
        <f>IF(IF(ISNA(VLOOKUP(L9,Inscrits!$A$2:$C$33,3,FALSE)),"","("&amp;(VLOOKUP(L9,Inscrits!$A$2:$C$33,3,FALSE))&amp;")")="()","",IF(ISNA(VLOOKUP(L9,Inscrits!$A$2:$C$33,3,FALSE)),"","("&amp;(VLOOKUP(L9,Inscrits!$A$2:$C$33,3,FALSE))&amp;")"))</f>
        <v>(16)</v>
      </c>
      <c r="O9" s="93"/>
      <c r="P9" s="94"/>
      <c r="Q9" s="95" t="s">
        <v>10</v>
      </c>
      <c r="R9" s="88"/>
      <c r="S9" s="87"/>
      <c r="T9" s="89"/>
      <c r="U9" s="89"/>
      <c r="V9" s="89"/>
      <c r="W9" s="90"/>
    </row>
    <row r="10" spans="1:46" ht="30" customHeight="1">
      <c r="A10" s="86"/>
      <c r="B10" s="89"/>
      <c r="C10" s="89"/>
      <c r="D10" s="121"/>
      <c r="E10" s="102"/>
      <c r="F10" s="69" t="str">
        <f>IF(OR(S14="F",S14="A"),Q14,IF(OR(S18="F",S18="A"),Q18,IF(S14=S18,"",(IF(S14&lt;S18,Q14,Q18)))))</f>
        <v/>
      </c>
      <c r="G10" s="70" t="str">
        <f>IF(OR(S14="F",S14="A"),R14,IF(OR(S18="F",S18="A"),R18,IF(S14=S18,"",(IF(S14&lt;S18,R14,R18)))))</f>
        <v/>
      </c>
      <c r="H10" s="88"/>
      <c r="I10" s="87"/>
      <c r="J10" s="88"/>
      <c r="K10" s="88"/>
      <c r="L10" s="92"/>
      <c r="M10" s="88"/>
      <c r="N10" s="88"/>
      <c r="O10" s="87"/>
      <c r="P10" s="88"/>
      <c r="Q10" s="88"/>
      <c r="R10" s="88"/>
      <c r="S10" s="87"/>
      <c r="T10" s="89"/>
      <c r="W10" s="90"/>
    </row>
    <row r="11" spans="1:46" ht="30" customHeight="1" thickBot="1">
      <c r="A11" s="86"/>
      <c r="B11" s="89"/>
      <c r="C11" s="89"/>
      <c r="D11" s="89"/>
      <c r="E11" s="87"/>
      <c r="F11" s="91"/>
      <c r="G11" s="88" t="s">
        <v>33</v>
      </c>
      <c r="H11" s="88"/>
      <c r="I11" s="87"/>
      <c r="J11" s="88"/>
      <c r="K11" s="88"/>
      <c r="L11" s="92"/>
      <c r="M11" s="88"/>
      <c r="N11" s="88"/>
      <c r="O11" s="87"/>
      <c r="P11" s="88"/>
      <c r="Q11" s="88"/>
      <c r="R11" s="88"/>
      <c r="S11" s="87"/>
      <c r="T11" s="89"/>
      <c r="U11" s="218" t="s">
        <v>37</v>
      </c>
      <c r="V11" s="219"/>
      <c r="W11" s="90"/>
    </row>
    <row r="12" spans="1:46" ht="30" customHeight="1">
      <c r="A12" s="86"/>
      <c r="E12" s="87"/>
      <c r="F12" s="88"/>
      <c r="G12" s="88"/>
      <c r="H12" s="88"/>
      <c r="I12" s="87"/>
      <c r="J12" s="88"/>
      <c r="K12" s="88"/>
      <c r="L12" s="92"/>
      <c r="M12" s="88"/>
      <c r="N12" s="88"/>
      <c r="O12" s="87"/>
      <c r="P12" s="88"/>
      <c r="Q12" s="88"/>
      <c r="R12" s="88"/>
      <c r="S12" s="87"/>
      <c r="T12" s="89"/>
      <c r="U12" s="89"/>
      <c r="V12" s="89"/>
      <c r="W12" s="90"/>
      <c r="AQ12" s="220" t="s">
        <v>38</v>
      </c>
      <c r="AR12" s="221"/>
      <c r="AS12" s="221"/>
      <c r="AT12" s="222"/>
    </row>
    <row r="13" spans="1:46" ht="30" customHeight="1" thickBot="1">
      <c r="A13" s="86"/>
      <c r="B13" s="218" t="s">
        <v>37</v>
      </c>
      <c r="C13" s="219"/>
      <c r="E13" s="87"/>
      <c r="F13" s="88"/>
      <c r="G13" s="88"/>
      <c r="H13" s="88"/>
      <c r="I13" s="87"/>
      <c r="J13" s="91"/>
      <c r="K13" s="91" t="s">
        <v>11</v>
      </c>
      <c r="L13" s="92">
        <v>11</v>
      </c>
      <c r="M13" s="69" t="str">
        <f>IF(IF(ISNA(VLOOKUP(L13,Inscrits!$A$2:$C$33,2,FALSE)),"",VLOOKUP(L13,Inscrits!$A$2:$C$33,2,FALSE))=0,"",IF(ISNA(VLOOKUP(L13,Inscrits!$A$2:$C$33,2,FALSE)),"",VLOOKUP(L13,Inscrits!$A$2:$C$33,2,FALSE)))</f>
        <v>BRENDEL CHRISTIAN</v>
      </c>
      <c r="N13" s="70" t="str">
        <f>IF(IF(ISNA(VLOOKUP(L13,Inscrits!$A$2:$C$33,3,FALSE)),"","("&amp;(VLOOKUP(L13,Inscrits!$A$2:$C$33,3,FALSE))&amp;")")="()","",IF(ISNA(VLOOKUP(L13,Inscrits!$A$2:$C$33,3,FALSE)),"","("&amp;(VLOOKUP(L13,Inscrits!$A$2:$C$33,3,FALSE))&amp;")"))</f>
        <v>(12)</v>
      </c>
      <c r="O13" s="93"/>
      <c r="P13" s="94"/>
      <c r="Q13" s="95" t="s">
        <v>7</v>
      </c>
      <c r="R13" s="88"/>
      <c r="S13" s="87"/>
      <c r="T13" s="89"/>
      <c r="U13" s="89"/>
      <c r="V13" s="89"/>
      <c r="W13" s="90"/>
      <c r="AC13" s="96" t="s">
        <v>2</v>
      </c>
      <c r="AD13" s="96" t="s">
        <v>3</v>
      </c>
      <c r="AE13" s="96" t="s">
        <v>2</v>
      </c>
      <c r="AF13" s="96" t="s">
        <v>3</v>
      </c>
      <c r="AG13" s="96" t="s">
        <v>2</v>
      </c>
      <c r="AH13" s="96" t="s">
        <v>3</v>
      </c>
      <c r="AI13" s="96" t="s">
        <v>2</v>
      </c>
      <c r="AJ13" s="96" t="s">
        <v>3</v>
      </c>
      <c r="AK13" s="96" t="s">
        <v>2</v>
      </c>
      <c r="AL13" s="96" t="s">
        <v>3</v>
      </c>
      <c r="AM13" s="96" t="s">
        <v>2</v>
      </c>
      <c r="AN13" s="96" t="s">
        <v>3</v>
      </c>
      <c r="AO13" s="96" t="s">
        <v>4</v>
      </c>
      <c r="AQ13" s="129"/>
      <c r="AR13" s="130" t="s">
        <v>5</v>
      </c>
      <c r="AS13" s="131" t="s">
        <v>4</v>
      </c>
      <c r="AT13" s="132"/>
    </row>
    <row r="14" spans="1:46" ht="30" customHeight="1" thickTop="1">
      <c r="A14" s="86"/>
      <c r="E14" s="87"/>
      <c r="F14" s="88"/>
      <c r="G14" s="88"/>
      <c r="H14" s="101"/>
      <c r="I14" s="102" t="s">
        <v>49</v>
      </c>
      <c r="J14" s="69" t="str">
        <f>IF(OR(AND(O13="F",O15="F"),AND(O13="A",O15="A")),M15,IF(OR(O13="F",O13="A"),M13,IF(OR(O15="F",O15="A"),M15,IF(O13=O15,"",(IF(O13&lt;O15,M13,M15))))))</f>
        <v>Blanc 3</v>
      </c>
      <c r="K14" s="70" t="str">
        <f>IF(OR(AND(O13="F",O15="F"),AND(O13="A",O15="A")),N15,IF(OR(O13="F",O13="A"),N13,IF(OR(O15="F",O15="A"),N15,IF(O13=O15,"",(IF(O13&lt;O15,N13,N15))))))</f>
        <v/>
      </c>
      <c r="L14" s="92"/>
      <c r="M14" s="103" t="s">
        <v>102</v>
      </c>
      <c r="N14" s="104"/>
      <c r="O14" s="105"/>
      <c r="P14" s="106"/>
      <c r="Q14" s="69" t="str">
        <f>IF(OR(AND(O13="F",O15="F"),AND(O13="A",O15="A")),M13,IF(OR(O13="F",O13="A"),M15,IF(OR(O15="F",O15="A"),M13,IF(O13=O15,"",(IF(O13&gt;O15,M13,M15))))))</f>
        <v>BRENDEL CHRISTIAN</v>
      </c>
      <c r="R14" s="70" t="str">
        <f>IF(OR(AND(O13="F",O15="F"),AND(O13="A",O15="A")),N13,IF(OR(O13="F",O13="A"),N15,IF(OR(O15="F",O15="A"),N13,IF(O13=O15,"",(IF(O13&gt;O15,N13,N15))))))</f>
        <v>(12)</v>
      </c>
      <c r="S14" s="107"/>
      <c r="T14" s="108"/>
      <c r="U14" s="89"/>
      <c r="V14" s="89"/>
      <c r="W14" s="90"/>
      <c r="Y14" s="84">
        <v>2</v>
      </c>
      <c r="Z14" s="109" t="str">
        <f>IF(U16="","",IF(U16=Q14,Q14,Q18))</f>
        <v/>
      </c>
      <c r="AB14" s="110" t="str">
        <f>M13</f>
        <v>BRENDEL CHRISTIAN</v>
      </c>
      <c r="AC14" s="111" t="str">
        <f>IF(AB14=M13,IF(O15="F","",O13),0)</f>
        <v/>
      </c>
      <c r="AD14" s="111" t="str">
        <f>IF(AB14=M13,IF(O13="F","",O15),0)</f>
        <v>F</v>
      </c>
      <c r="AE14" s="112">
        <f>IF(AB14=Q14,IF(S18="F","",S14),0)</f>
        <v>0</v>
      </c>
      <c r="AF14" s="112">
        <f>IF(AB14=Q14,IF(S14="F","",S18),0)</f>
        <v>0</v>
      </c>
      <c r="AG14" s="111">
        <f>IF(AB14=J14,IF(I18="F","",I14),0)</f>
        <v>0</v>
      </c>
      <c r="AH14" s="111">
        <f>IF(AB14=J14,IF(I14="F","",I18),0)</f>
        <v>0</v>
      </c>
      <c r="AI14" s="112">
        <f>IF(AB14=F16,IF(E20="F","",E16),0)</f>
        <v>0</v>
      </c>
      <c r="AJ14" s="112">
        <f>IF(AB14=F16,IF(E16="F","",E20),0)</f>
        <v>0</v>
      </c>
      <c r="AK14" s="111">
        <f>IF(AB14=F10,IF(E6="F","",E10),0)</f>
        <v>0</v>
      </c>
      <c r="AL14" s="111">
        <f>IF(AB14=F10,IF(E10="F","",E6),0)</f>
        <v>0</v>
      </c>
      <c r="AM14" s="113">
        <f t="shared" ref="AM14:AN17" si="1">SUM(AC14,AE14,AG14,AI14,AK14)</f>
        <v>0</v>
      </c>
      <c r="AN14" s="113">
        <f t="shared" si="1"/>
        <v>0</v>
      </c>
      <c r="AO14" s="109">
        <f>AM14-AN14</f>
        <v>0</v>
      </c>
      <c r="AQ14" s="129"/>
      <c r="AR14" s="114" t="str">
        <f>Z6</f>
        <v/>
      </c>
      <c r="AS14" s="115" t="str">
        <f>IF(AR14="","",(VLOOKUP(AR14,AB4:AO17,14,FALSE)))</f>
        <v/>
      </c>
      <c r="AT14" s="132"/>
    </row>
    <row r="15" spans="1:46" ht="30" customHeight="1" thickBot="1">
      <c r="A15" s="86"/>
      <c r="B15" s="89"/>
      <c r="C15" s="89"/>
      <c r="D15" s="89"/>
      <c r="E15" s="87"/>
      <c r="F15" s="91"/>
      <c r="G15" s="88" t="s">
        <v>32</v>
      </c>
      <c r="H15" s="88"/>
      <c r="I15" s="116"/>
      <c r="J15" s="88"/>
      <c r="K15" s="88"/>
      <c r="L15" s="92">
        <v>22</v>
      </c>
      <c r="M15" s="69" t="str">
        <f>IF(IF(ISNA(VLOOKUP(L15,Inscrits!$A$2:$C$33,2,FALSE)),"",VLOOKUP(L15,Inscrits!$A$2:$C$33,2,FALSE))=0,"",IF(ISNA(VLOOKUP(L15,Inscrits!$A$2:$C$33,2,FALSE)),"",VLOOKUP(L15,Inscrits!$A$2:$C$33,2,FALSE)))</f>
        <v>Blanc 3</v>
      </c>
      <c r="N15" s="70" t="str">
        <f>IF(IF(ISNA(VLOOKUP(L15,Inscrits!$A$2:$C$33,3,FALSE)),"","("&amp;(VLOOKUP(L15,Inscrits!$A$2:$C$33,3,FALSE))&amp;")")="()","",IF(ISNA(VLOOKUP(L15,Inscrits!$A$2:$C$33,3,FALSE)),"","("&amp;(VLOOKUP(L15,Inscrits!$A$2:$C$33,3,FALSE))&amp;")"))</f>
        <v/>
      </c>
      <c r="O15" s="93" t="s">
        <v>49</v>
      </c>
      <c r="P15" s="94"/>
      <c r="Q15" s="88"/>
      <c r="R15" s="88"/>
      <c r="S15" s="87"/>
      <c r="T15" s="117"/>
      <c r="U15" s="118" t="s">
        <v>30</v>
      </c>
      <c r="V15" s="89"/>
      <c r="W15" s="90"/>
      <c r="Y15" s="84">
        <v>4</v>
      </c>
      <c r="Z15" s="109" t="str">
        <f>IF(B18="","",IF(B18=F16,F16,F20))</f>
        <v/>
      </c>
      <c r="AB15" s="110" t="str">
        <f>M15</f>
        <v>Blanc 3</v>
      </c>
      <c r="AC15" s="111" t="str">
        <f>IF(AB15=M15,IF(O13="F","",O15),0)</f>
        <v>F</v>
      </c>
      <c r="AD15" s="111" t="str">
        <f>IF(AB15=M15,IF(O15="F","",O13),0)</f>
        <v/>
      </c>
      <c r="AE15" s="112">
        <f>IF(AB15=Q14,IF(S18="F","",S14),0)</f>
        <v>0</v>
      </c>
      <c r="AF15" s="112">
        <f>IF(AB15=Q14,IF(S14="F","",S18),0)</f>
        <v>0</v>
      </c>
      <c r="AG15" s="111" t="str">
        <f>IF(AB15=J14,IF(I18="F","",I14),0)</f>
        <v>F</v>
      </c>
      <c r="AH15" s="111" t="str">
        <f>IF(AB15=J14,IF(I14="F","",I18),0)</f>
        <v/>
      </c>
      <c r="AI15" s="112">
        <f>IF(AB15=F16,IF(E20="F","",E16),0)</f>
        <v>0</v>
      </c>
      <c r="AJ15" s="112">
        <f>IF(AB15=F16,IF(E16="F","",E20),0)</f>
        <v>0</v>
      </c>
      <c r="AK15" s="111">
        <f>IF(AB15=F10,IF(E6="F","",E10),0)</f>
        <v>0</v>
      </c>
      <c r="AL15" s="111">
        <f>IF(AB15=F10,IF(E10="F","",E6),0)</f>
        <v>0</v>
      </c>
      <c r="AM15" s="113">
        <f t="shared" si="1"/>
        <v>0</v>
      </c>
      <c r="AN15" s="113">
        <f t="shared" si="1"/>
        <v>0</v>
      </c>
      <c r="AO15" s="109">
        <f>AM15-AN15</f>
        <v>0</v>
      </c>
      <c r="AQ15" s="129"/>
      <c r="AR15" s="119" t="str">
        <f>Z16</f>
        <v/>
      </c>
      <c r="AS15" s="120" t="str">
        <f>IF(AR15="","",(VLOOKUP(AR15,AB4:AO17,14,FALSE)))</f>
        <v/>
      </c>
      <c r="AT15" s="132"/>
    </row>
    <row r="16" spans="1:46" ht="30" customHeight="1" thickBot="1">
      <c r="A16" s="86"/>
      <c r="B16" s="89"/>
      <c r="C16" s="89"/>
      <c r="D16" s="121"/>
      <c r="E16" s="102" t="s">
        <v>49</v>
      </c>
      <c r="F16" s="69" t="str">
        <f>IF(OR(I14="F",I14="A"),J18,IF(OR(I18="F",I18="A"),J14,IF(I14=I18,"",(IF(I14&gt;I18,J14,J18)))))</f>
        <v>Blanc 8</v>
      </c>
      <c r="G16" s="70" t="str">
        <f>IF(OR(I14="F",I14="A"),K18,IF(OR(I18="F",I18="A"),K14,IF(I14=I18,"",(IF(I14&gt;I18,K14,K18)))))</f>
        <v/>
      </c>
      <c r="H16" s="88"/>
      <c r="I16" s="116"/>
      <c r="J16" s="103" t="s">
        <v>107</v>
      </c>
      <c r="K16" s="104"/>
      <c r="L16" s="92"/>
      <c r="M16" s="88"/>
      <c r="N16" s="88"/>
      <c r="O16" s="87"/>
      <c r="P16" s="88"/>
      <c r="Q16" s="103" t="s">
        <v>105</v>
      </c>
      <c r="R16" s="104"/>
      <c r="S16" s="87"/>
      <c r="T16" s="122"/>
      <c r="U16" s="69" t="str">
        <f>IF(OR(S14="F",S14="A"),Q18,IF(OR(S18="F",S18="A"),Q14,IF(S14=S18,"",(IF(S14&gt;S18,Q14,Q18)))))</f>
        <v/>
      </c>
      <c r="V16" s="189" t="str">
        <f>IF(OR(S14="F",S14="A"),R18,IF(OR(S18="F",S18="A"),R14,IF(S14=S18,"",(IF(S14&gt;S18,R14,R18)))))</f>
        <v/>
      </c>
      <c r="W16" s="192" t="s">
        <v>49</v>
      </c>
      <c r="Y16" s="84">
        <v>6</v>
      </c>
      <c r="Z16" s="109" t="str">
        <f>IF(B18="","",IF(B18=F16,F20,F16))</f>
        <v/>
      </c>
      <c r="AB16" s="110" t="str">
        <f>M17</f>
        <v>Blanc 8</v>
      </c>
      <c r="AC16" s="111" t="str">
        <f>IF(AB16=M17,IF(O19="F","",O17),0)</f>
        <v>F</v>
      </c>
      <c r="AD16" s="111" t="str">
        <f>IF(AB16=M17,IF(O17="F","",O19),0)</f>
        <v/>
      </c>
      <c r="AE16" s="112">
        <f>IF(AB16=Q18,IF(S14="F","",S18),0)</f>
        <v>0</v>
      </c>
      <c r="AF16" s="112">
        <f>IF(AB16=Q18,IF(S18="F","",S14),0)</f>
        <v>0</v>
      </c>
      <c r="AG16" s="111" t="str">
        <f>IF(AB16=J18,IF(I14="F","",I18),0)</f>
        <v/>
      </c>
      <c r="AH16" s="111" t="str">
        <f>IF(AB16=J18,IF(I18="F","",I14),0)</f>
        <v>F</v>
      </c>
      <c r="AI16" s="112" t="str">
        <f>IF(AB16=F16,IF(E20="F","",E16),0)</f>
        <v>F</v>
      </c>
      <c r="AJ16" s="112" t="str">
        <f>IF(AB16=F16,IF(E16="F","",E20),0)</f>
        <v/>
      </c>
      <c r="AK16" s="111">
        <f>IF(AB16=F10,IF(E6="F","",E10),0)</f>
        <v>0</v>
      </c>
      <c r="AL16" s="111">
        <f>IF(AB16=F10,IF(E10="F","",E6),0)</f>
        <v>0</v>
      </c>
      <c r="AM16" s="113">
        <f t="shared" si="1"/>
        <v>0</v>
      </c>
      <c r="AN16" s="113">
        <f t="shared" si="1"/>
        <v>0</v>
      </c>
      <c r="AO16" s="109">
        <f>AM16-AN16</f>
        <v>0</v>
      </c>
      <c r="AQ16" s="129"/>
      <c r="AR16" s="119" t="str">
        <f>Z7</f>
        <v/>
      </c>
      <c r="AS16" s="120" t="str">
        <f>IF(AR16="","",(VLOOKUP(AR16,AB4:AO17,14,FALSE)))</f>
        <v/>
      </c>
      <c r="AT16" s="132"/>
    </row>
    <row r="17" spans="1:46" ht="30" customHeight="1" thickBot="1">
      <c r="A17" s="86"/>
      <c r="B17" s="123"/>
      <c r="C17" s="89" t="s">
        <v>36</v>
      </c>
      <c r="D17" s="89"/>
      <c r="E17" s="116"/>
      <c r="F17" s="88"/>
      <c r="G17" s="88"/>
      <c r="H17" s="88"/>
      <c r="I17" s="116"/>
      <c r="J17" s="88"/>
      <c r="K17" s="88"/>
      <c r="L17" s="92">
        <v>27</v>
      </c>
      <c r="M17" s="69" t="str">
        <f>IF(IF(ISNA(VLOOKUP(L17,Inscrits!$A$2:$C$33,2,FALSE)),"",VLOOKUP(L17,Inscrits!$A$2:$C$33,2,FALSE))=0,"",IF(ISNA(VLOOKUP(L17,Inscrits!$A$2:$C$33,2,FALSE)),"",VLOOKUP(L17,Inscrits!$A$2:$C$33,2,FALSE)))</f>
        <v>Blanc 8</v>
      </c>
      <c r="N17" s="70" t="str">
        <f>IF(IF(ISNA(VLOOKUP(L17,Inscrits!$A$2:$C$33,3,FALSE)),"","("&amp;(VLOOKUP(L17,Inscrits!$A$2:$C$33,3,FALSE))&amp;")")="()","",IF(ISNA(VLOOKUP(L17,Inscrits!$A$2:$C$33,3,FALSE)),"","("&amp;(VLOOKUP(L17,Inscrits!$A$2:$C$33,3,FALSE))&amp;")"))</f>
        <v/>
      </c>
      <c r="O17" s="93" t="s">
        <v>49</v>
      </c>
      <c r="P17" s="94"/>
      <c r="Q17" s="88"/>
      <c r="R17" s="88"/>
      <c r="S17" s="87"/>
      <c r="T17" s="117"/>
      <c r="U17" s="89"/>
      <c r="V17" s="89"/>
      <c r="W17" s="90"/>
      <c r="Y17" s="84">
        <v>8</v>
      </c>
      <c r="Z17" s="109" t="str">
        <f>IF(F16="","",IF(F16=J14,J18,J14))</f>
        <v>Blanc 3</v>
      </c>
      <c r="AB17" s="110" t="str">
        <f>M19</f>
        <v>VAPILLON DANIEL</v>
      </c>
      <c r="AC17" s="111" t="str">
        <f>IF(AB17=M19,IF(O17="F","",O19),0)</f>
        <v/>
      </c>
      <c r="AD17" s="111" t="str">
        <f>IF(AB17=M19,IF(O19="F","",O17),0)</f>
        <v>F</v>
      </c>
      <c r="AE17" s="112">
        <f>IF(AB17=Q18,IF(S14="F","",S18),0)</f>
        <v>0</v>
      </c>
      <c r="AF17" s="112">
        <f>IF(AB17=Q18,IF(S18="F","",S14),0)</f>
        <v>0</v>
      </c>
      <c r="AG17" s="111">
        <f>IF(AB17=J18,IF(I14="F","",I18),0)</f>
        <v>0</v>
      </c>
      <c r="AH17" s="111">
        <f>IF(AB17=J18,IF(I18="F","",I14),0)</f>
        <v>0</v>
      </c>
      <c r="AI17" s="112">
        <f>IF(AB17=F16,IF(E20="F","",E16),0)</f>
        <v>0</v>
      </c>
      <c r="AJ17" s="112">
        <f>IF(AB17=F16,IF(E16="F","",E20),0)</f>
        <v>0</v>
      </c>
      <c r="AK17" s="111">
        <f>IF(AB17=F10,IF(E6="F","",E10),0)</f>
        <v>0</v>
      </c>
      <c r="AL17" s="111">
        <f>IF(AB17=F10,IF(E10="F","",E6),0)</f>
        <v>0</v>
      </c>
      <c r="AM17" s="113">
        <f t="shared" si="1"/>
        <v>0</v>
      </c>
      <c r="AN17" s="113">
        <f t="shared" si="1"/>
        <v>0</v>
      </c>
      <c r="AO17" s="109">
        <f>AM17-AN17</f>
        <v>0</v>
      </c>
      <c r="AQ17" s="129"/>
      <c r="AR17" s="119" t="str">
        <f>Z17</f>
        <v>Blanc 3</v>
      </c>
      <c r="AS17" s="120">
        <f>IF(AR17="","",(VLOOKUP(AR17,AB4:AO17,14,FALSE)))</f>
        <v>0</v>
      </c>
      <c r="AT17" s="132"/>
    </row>
    <row r="18" spans="1:46" ht="30" customHeight="1" thickBot="1">
      <c r="A18" s="191" t="s">
        <v>48</v>
      </c>
      <c r="B18" s="190" t="str">
        <f>IF(OR(E16="F",E16="A"),F20,IF(OR(E20="F",E20="A"),F16,IF(E16=E20,"",(IF(E16&gt;E20,F16,F20)))))</f>
        <v/>
      </c>
      <c r="C18" s="124" t="str">
        <f>IF(OR(E16="F",E16="A"),G20,IF(OR(E20="F",E20="A"),G16,IF(E16=E20,"",(IF(E16&gt;E20,G16,G20)))))</f>
        <v/>
      </c>
      <c r="D18" s="89"/>
      <c r="E18" s="116"/>
      <c r="F18" s="103" t="s">
        <v>109</v>
      </c>
      <c r="G18" s="104"/>
      <c r="H18" s="101"/>
      <c r="I18" s="102"/>
      <c r="J18" s="69" t="str">
        <f>IF(OR(AND(O17="F",O19="F"),AND(O17="A",O19="A")),M19,IF(OR(O17="F",O17="A"),M17,IF(OR(O19="F",O19="A"),M19,IF(O17=O19,"",(IF(O17&lt;O19,M17,M19))))))</f>
        <v>Blanc 8</v>
      </c>
      <c r="K18" s="70" t="str">
        <f>IF(OR(AND(O17="F",O19="F"),AND(O17="A",O19="A")),N19,IF(OR(O17="F",O17="A"),N17,IF(OR(O19="F",O19="A"),N19,IF(O17=O19,"",(IF(O17&lt;O19,N17,N19))))))</f>
        <v/>
      </c>
      <c r="L18" s="92"/>
      <c r="M18" s="103" t="s">
        <v>103</v>
      </c>
      <c r="N18" s="104"/>
      <c r="O18" s="105"/>
      <c r="P18" s="125"/>
      <c r="Q18" s="69" t="str">
        <f>IF(OR(AND(O17="F",O19="F"),AND(O17="A",O19="A")),M17,IF(OR(O17="F",O17="A"),M19,IF(OR(O19="F",O19="A"),M17,IF(O17=O19,"",(IF(O17&gt;O19,M17,M19))))))</f>
        <v>VAPILLON DANIEL</v>
      </c>
      <c r="R18" s="70" t="str">
        <f>IF(OR(AND(O17="F",O19="F"),AND(O17="A",O19="A")),N17,IF(OR(O17="F",O17="A"),N19,IF(OR(O19="F",O19="A"),N17,IF(O17=O19,"",(IF(O17&gt;O19,N17,N19))))))</f>
        <v>(7)</v>
      </c>
      <c r="S18" s="107"/>
      <c r="T18" s="108"/>
      <c r="U18" s="89"/>
      <c r="V18" s="89"/>
      <c r="W18" s="90"/>
      <c r="AQ18" s="133"/>
      <c r="AR18" s="134"/>
      <c r="AS18" s="134"/>
      <c r="AT18" s="135"/>
    </row>
    <row r="19" spans="1:46" ht="30" customHeight="1" thickBot="1">
      <c r="A19" s="86"/>
      <c r="B19" s="89"/>
      <c r="C19" s="89"/>
      <c r="D19" s="89"/>
      <c r="E19" s="116"/>
      <c r="F19" s="88"/>
      <c r="G19" s="88"/>
      <c r="H19" s="88"/>
      <c r="I19" s="87"/>
      <c r="J19" s="91"/>
      <c r="K19" s="88" t="s">
        <v>29</v>
      </c>
      <c r="L19" s="92">
        <v>6</v>
      </c>
      <c r="M19" s="69" t="str">
        <f>IF(IF(ISNA(VLOOKUP(L19,Inscrits!$A$2:$C$33,2,FALSE)),"",VLOOKUP(L19,Inscrits!$A$2:$C$33,2,FALSE))=0,"",IF(ISNA(VLOOKUP(L19,Inscrits!$A$2:$C$33,2,FALSE)),"",VLOOKUP(L19,Inscrits!$A$2:$C$33,2,FALSE)))</f>
        <v>VAPILLON DANIEL</v>
      </c>
      <c r="N19" s="70" t="str">
        <f>IF(IF(ISNA(VLOOKUP(L19,Inscrits!$A$2:$C$33,3,FALSE)),"","("&amp;(VLOOKUP(L19,Inscrits!$A$2:$C$33,3,FALSE))&amp;")")="()","",IF(ISNA(VLOOKUP(L19,Inscrits!$A$2:$C$33,3,FALSE)),"","("&amp;(VLOOKUP(L19,Inscrits!$A$2:$C$33,3,FALSE))&amp;")"))</f>
        <v>(7)</v>
      </c>
      <c r="O19" s="93"/>
      <c r="P19" s="94"/>
      <c r="Q19" s="95" t="s">
        <v>6</v>
      </c>
      <c r="R19" s="88"/>
      <c r="S19" s="87"/>
      <c r="T19" s="89"/>
      <c r="U19" s="89"/>
      <c r="V19" s="89"/>
      <c r="W19" s="90"/>
    </row>
    <row r="20" spans="1:46" ht="30" customHeight="1">
      <c r="A20" s="86"/>
      <c r="B20" s="89"/>
      <c r="C20" s="89"/>
      <c r="D20" s="121"/>
      <c r="E20" s="102"/>
      <c r="F20" s="69" t="str">
        <f>IF(OR(S4="F",S4="A"),Q4,IF(OR(S8="F",S8="A"),Q8,IF(S4=S8,"",(IF(S4&lt;S8,Q4,Q8)))))</f>
        <v/>
      </c>
      <c r="G20" s="70" t="str">
        <f>IF(OR(S4="F",S4="A"),R4,IF(OR(S8="F",S8="A"),R8,IF(S4=S8,"",(IF(S4&lt;S8,R4,R8)))))</f>
        <v/>
      </c>
      <c r="H20" s="88"/>
      <c r="I20" s="87"/>
      <c r="J20" s="88"/>
      <c r="K20" s="88"/>
      <c r="L20" s="92"/>
      <c r="M20" s="88"/>
      <c r="N20" s="88"/>
      <c r="O20" s="87"/>
      <c r="P20" s="88"/>
      <c r="Q20" s="88"/>
      <c r="R20" s="88"/>
      <c r="S20" s="87"/>
      <c r="T20" s="89"/>
      <c r="U20" s="89"/>
      <c r="V20" s="89"/>
      <c r="W20" s="90"/>
      <c r="AQ20" s="182"/>
      <c r="AR20" s="183"/>
      <c r="AS20" s="183"/>
      <c r="AT20" s="184"/>
    </row>
    <row r="21" spans="1:46" ht="30" customHeight="1">
      <c r="A21" s="86"/>
      <c r="B21" s="89"/>
      <c r="C21" s="89"/>
      <c r="D21" s="89"/>
      <c r="E21" s="87"/>
      <c r="F21" s="91"/>
      <c r="G21" s="88" t="s">
        <v>34</v>
      </c>
      <c r="H21" s="88"/>
      <c r="I21" s="87"/>
      <c r="J21" s="216" t="str">
        <f>"("&amp;Accueil!G18&amp;" manches côté perdant)"</f>
        <v>(3 manches côté perdant)</v>
      </c>
      <c r="K21" s="216"/>
      <c r="L21" s="216"/>
      <c r="M21" s="216"/>
      <c r="N21" s="216"/>
      <c r="O21" s="216"/>
      <c r="P21" s="216"/>
      <c r="Q21" s="216"/>
      <c r="R21" s="216"/>
      <c r="S21" s="87"/>
      <c r="T21" s="89"/>
      <c r="U21" s="89"/>
      <c r="V21" s="89"/>
      <c r="W21" s="90"/>
      <c r="AQ21" s="117"/>
      <c r="AR21" s="89"/>
      <c r="AS21" s="89"/>
      <c r="AT21" s="185"/>
    </row>
    <row r="22" spans="1:46" ht="30" customHeight="1" thickBot="1">
      <c r="A22" s="136"/>
      <c r="B22" s="137"/>
      <c r="C22" s="137"/>
      <c r="D22" s="137"/>
      <c r="E22" s="138"/>
      <c r="F22" s="139"/>
      <c r="G22" s="139"/>
      <c r="H22" s="139"/>
      <c r="I22" s="138"/>
      <c r="J22" s="217"/>
      <c r="K22" s="217"/>
      <c r="L22" s="217"/>
      <c r="M22" s="217"/>
      <c r="N22" s="217"/>
      <c r="O22" s="217"/>
      <c r="P22" s="217"/>
      <c r="Q22" s="217"/>
      <c r="R22" s="217"/>
      <c r="S22" s="138"/>
      <c r="T22" s="137"/>
      <c r="U22" s="137"/>
      <c r="V22" s="137"/>
      <c r="W22" s="140"/>
      <c r="AQ22" s="186"/>
      <c r="AR22" s="187"/>
      <c r="AS22" s="187"/>
      <c r="AT22" s="188"/>
    </row>
    <row r="23" spans="1:46" ht="30.95" customHeight="1" thickTop="1"/>
    <row r="24" spans="1:46" ht="14.1" customHeight="1">
      <c r="M24" s="88"/>
      <c r="N24" s="88"/>
    </row>
  </sheetData>
  <mergeCells count="6">
    <mergeCell ref="J21:R22"/>
    <mergeCell ref="B13:C13"/>
    <mergeCell ref="U11:V11"/>
    <mergeCell ref="AQ2:AT2"/>
    <mergeCell ref="AQ12:AT12"/>
    <mergeCell ref="J1:R2"/>
  </mergeCells>
  <phoneticPr fontId="0" type="noConversion"/>
  <conditionalFormatting sqref="F6:G6">
    <cfRule type="expression" dxfId="158" priority="1" stopIfTrue="1">
      <formula>AND(($F$6=$B$8),($F$6&lt;&gt;""))</formula>
    </cfRule>
    <cfRule type="expression" priority="2" stopIfTrue="1">
      <formula>$F$10=$B$8</formula>
    </cfRule>
    <cfRule type="expression" dxfId="157" priority="3" stopIfTrue="1">
      <formula>AND(($G$8&lt;&gt;""),($F$6&lt;&gt;""))</formula>
    </cfRule>
  </conditionalFormatting>
  <conditionalFormatting sqref="J8:K8">
    <cfRule type="expression" dxfId="156" priority="4" stopIfTrue="1">
      <formula>AND(($J$8=$F$6),($J$8&lt;&gt;""))</formula>
    </cfRule>
    <cfRule type="expression" priority="5" stopIfTrue="1">
      <formula>$J$4=$F$6</formula>
    </cfRule>
    <cfRule type="expression" dxfId="155" priority="6" stopIfTrue="1">
      <formula>AND(($K$6&lt;&gt;""),($J$8&lt;&gt;""))</formula>
    </cfRule>
  </conditionalFormatting>
  <conditionalFormatting sqref="J4:K4">
    <cfRule type="expression" dxfId="154" priority="7" stopIfTrue="1">
      <formula>AND(($J$4=$F$6),($J$4&lt;&gt;""))</formula>
    </cfRule>
    <cfRule type="expression" priority="8" stopIfTrue="1">
      <formula>$J$8=$F$6</formula>
    </cfRule>
    <cfRule type="expression" dxfId="153" priority="9" stopIfTrue="1">
      <formula>AND(($K$6&lt;&gt;""),($J$4&lt;&gt;""))</formula>
    </cfRule>
  </conditionalFormatting>
  <conditionalFormatting sqref="F10:G10">
    <cfRule type="expression" dxfId="152" priority="10" stopIfTrue="1">
      <formula>AND(($F$10=$B$8),($F$10&lt;&gt;""))</formula>
    </cfRule>
    <cfRule type="expression" priority="11" stopIfTrue="1">
      <formula>$F$6=$B$8</formula>
    </cfRule>
    <cfRule type="expression" dxfId="151" priority="12" stopIfTrue="1">
      <formula>AND(($G$8&lt;&gt;""),($F$10&lt;&gt;""))</formula>
    </cfRule>
  </conditionalFormatting>
  <conditionalFormatting sqref="F16:G16">
    <cfRule type="expression" dxfId="150" priority="13" stopIfTrue="1">
      <formula>AND(($F$16=$B$18),($F$16&lt;&gt;""))</formula>
    </cfRule>
    <cfRule type="expression" priority="14" stopIfTrue="1">
      <formula>$F$20=$B$18</formula>
    </cfRule>
    <cfRule type="expression" dxfId="149" priority="15" stopIfTrue="1">
      <formula>AND(($G$18&lt;&gt;""),($F$16&lt;&gt;""))</formula>
    </cfRule>
  </conditionalFormatting>
  <conditionalFormatting sqref="F20:G20">
    <cfRule type="expression" dxfId="148" priority="16" stopIfTrue="1">
      <formula>AND(($F$20=$B$18),($F$20&lt;&gt;""))</formula>
    </cfRule>
    <cfRule type="expression" priority="17" stopIfTrue="1">
      <formula>$F$16=$B$18</formula>
    </cfRule>
    <cfRule type="expression" dxfId="147" priority="18" stopIfTrue="1">
      <formula>AND(($G$18&lt;&gt;""),($F$20&lt;&gt;""))</formula>
    </cfRule>
  </conditionalFormatting>
  <conditionalFormatting sqref="J14:K14">
    <cfRule type="expression" dxfId="146" priority="19" stopIfTrue="1">
      <formula>AND(($J$14=$F$16),($J$14&lt;&gt;""))</formula>
    </cfRule>
    <cfRule type="expression" priority="20" stopIfTrue="1">
      <formula>$J$18=$F$16</formula>
    </cfRule>
    <cfRule type="expression" dxfId="145" priority="21" stopIfTrue="1">
      <formula>AND(($K$16&lt;&gt;""),($J$14&lt;&gt;""))</formula>
    </cfRule>
  </conditionalFormatting>
  <conditionalFormatting sqref="J18:K18">
    <cfRule type="expression" dxfId="144" priority="22" stopIfTrue="1">
      <formula>AND(($J$18=$F$16),($J$18&lt;&gt;""))</formula>
    </cfRule>
    <cfRule type="expression" priority="23" stopIfTrue="1">
      <formula>$J$14=$F$16</formula>
    </cfRule>
    <cfRule type="expression" dxfId="143" priority="24" stopIfTrue="1">
      <formula>AND(($K$16&lt;&gt;""),($J$18&lt;&gt;""))</formula>
    </cfRule>
  </conditionalFormatting>
  <conditionalFormatting sqref="Q4:R4">
    <cfRule type="expression" dxfId="142" priority="25" stopIfTrue="1">
      <formula>AND(($Q$4=$U$6),($Q$4&lt;&gt;""))</formula>
    </cfRule>
    <cfRule type="expression" priority="26" stopIfTrue="1">
      <formula>$Q$8=$U$6</formula>
    </cfRule>
    <cfRule type="expression" dxfId="141" priority="27" stopIfTrue="1">
      <formula>AND(($R$6&lt;&gt;""),($Q$4&lt;&gt;""))</formula>
    </cfRule>
  </conditionalFormatting>
  <conditionalFormatting sqref="Q8:R8">
    <cfRule type="expression" dxfId="140" priority="28" stopIfTrue="1">
      <formula>AND(($Q$8=$U$6),($Q$8&lt;&gt;""))</formula>
    </cfRule>
    <cfRule type="expression" priority="29" stopIfTrue="1">
      <formula>$Q$4=$U$6</formula>
    </cfRule>
    <cfRule type="expression" dxfId="139" priority="30" stopIfTrue="1">
      <formula>AND(($R$6&lt;&gt;""),($Q$8&lt;&gt;""))</formula>
    </cfRule>
  </conditionalFormatting>
  <conditionalFormatting sqref="Q14:R14">
    <cfRule type="expression" dxfId="138" priority="31" stopIfTrue="1">
      <formula>AND(($Q$14=$U$16),($Q$14&lt;&gt;""))</formula>
    </cfRule>
    <cfRule type="expression" priority="32" stopIfTrue="1">
      <formula>$Q$18=$U$16</formula>
    </cfRule>
    <cfRule type="expression" dxfId="137" priority="33" stopIfTrue="1">
      <formula>AND(($R$16&lt;&gt;""),($Q$14&lt;&gt;""))</formula>
    </cfRule>
  </conditionalFormatting>
  <conditionalFormatting sqref="Q18:R18">
    <cfRule type="expression" dxfId="136" priority="34" stopIfTrue="1">
      <formula>AND(($Q$18=$U$16),($Q$18&lt;&gt;""))</formula>
    </cfRule>
    <cfRule type="expression" priority="35" stopIfTrue="1">
      <formula>$Q$14=$U$16</formula>
    </cfRule>
    <cfRule type="expression" dxfId="135" priority="36" stopIfTrue="1">
      <formula>AND(($R$16&lt;&gt;""),($Q$18&lt;&gt;""))</formula>
    </cfRule>
  </conditionalFormatting>
  <conditionalFormatting sqref="M3:N3">
    <cfRule type="expression" dxfId="134" priority="37" stopIfTrue="1">
      <formula>AND(($M$3=$Q$4),($M$3&lt;&gt;""))</formula>
    </cfRule>
    <cfRule type="expression" dxfId="133" priority="38" stopIfTrue="1">
      <formula>$M$5=$Q$4</formula>
    </cfRule>
    <cfRule type="expression" dxfId="132" priority="39" stopIfTrue="1">
      <formula>AND(($N$4&lt;&gt;""),($M$3&lt;&gt;""))</formula>
    </cfRule>
  </conditionalFormatting>
  <conditionalFormatting sqref="M5:N5">
    <cfRule type="expression" dxfId="131" priority="40" stopIfTrue="1">
      <formula>AND(($M$5=$Q$4),($M$5&lt;&gt;""))</formula>
    </cfRule>
    <cfRule type="expression" priority="41" stopIfTrue="1">
      <formula>$M$3=$Q$4</formula>
    </cfRule>
    <cfRule type="expression" dxfId="130" priority="42" stopIfTrue="1">
      <formula>AND(($N$4&lt;&gt;""),($M$5&lt;&gt;""))</formula>
    </cfRule>
  </conditionalFormatting>
  <conditionalFormatting sqref="M7:N7">
    <cfRule type="expression" dxfId="129" priority="43" stopIfTrue="1">
      <formula>AND(($M$7=$Q$8),($M$7&lt;&gt;""))</formula>
    </cfRule>
    <cfRule type="expression" priority="44" stopIfTrue="1">
      <formula>$M$9=$Q$8</formula>
    </cfRule>
    <cfRule type="expression" dxfId="128" priority="45" stopIfTrue="1">
      <formula>AND(($N$8&lt;&gt;""),($M$7&lt;&gt;""))</formula>
    </cfRule>
  </conditionalFormatting>
  <conditionalFormatting sqref="M9:N9">
    <cfRule type="expression" dxfId="127" priority="46" stopIfTrue="1">
      <formula>AND(($M$9=$Q$8),($M$9&lt;&gt;""))</formula>
    </cfRule>
    <cfRule type="expression" priority="47" stopIfTrue="1">
      <formula>$M$7=$Q$8</formula>
    </cfRule>
    <cfRule type="expression" dxfId="126" priority="48" stopIfTrue="1">
      <formula>AND(($N$8&lt;&gt;""),($M$9&lt;&gt;""))</formula>
    </cfRule>
  </conditionalFormatting>
  <conditionalFormatting sqref="M13:N13">
    <cfRule type="expression" dxfId="125" priority="49" stopIfTrue="1">
      <formula>AND(($M$13=$Q$14),($M$13&lt;&gt;""))</formula>
    </cfRule>
    <cfRule type="expression" priority="50" stopIfTrue="1">
      <formula>$M$15=$Q$14</formula>
    </cfRule>
    <cfRule type="expression" dxfId="124" priority="51" stopIfTrue="1">
      <formula>AND(($N$14&lt;&gt;""),($M$13&lt;&gt;""))</formula>
    </cfRule>
  </conditionalFormatting>
  <conditionalFormatting sqref="M15:N15">
    <cfRule type="expression" dxfId="123" priority="52" stopIfTrue="1">
      <formula>AND(($M$15=$Q$14),($M$15&lt;&gt;""))</formula>
    </cfRule>
    <cfRule type="expression" priority="53" stopIfTrue="1">
      <formula>$M$13=$Q$14</formula>
    </cfRule>
    <cfRule type="expression" dxfId="122" priority="54" stopIfTrue="1">
      <formula>AND(($N$14&lt;&gt;""),($M$15&lt;&gt;""))</formula>
    </cfRule>
  </conditionalFormatting>
  <conditionalFormatting sqref="M17:N17">
    <cfRule type="expression" dxfId="121" priority="55" stopIfTrue="1">
      <formula>AND(($M$17=$Q$18),($M$17&lt;&gt;""))</formula>
    </cfRule>
    <cfRule type="expression" priority="56" stopIfTrue="1">
      <formula>$M$19=$Q$18</formula>
    </cfRule>
    <cfRule type="expression" dxfId="120" priority="57" stopIfTrue="1">
      <formula>AND(($N$18&lt;&gt;""),($M$17&lt;&gt;""))</formula>
    </cfRule>
  </conditionalFormatting>
  <conditionalFormatting sqref="M19:N19">
    <cfRule type="expression" dxfId="119" priority="58" stopIfTrue="1">
      <formula>AND(($M$19=$Q$18),($M$19&lt;&gt;""))</formula>
    </cfRule>
    <cfRule type="expression" priority="59" stopIfTrue="1">
      <formula>$M$17=$Q$18</formula>
    </cfRule>
    <cfRule type="expression" dxfId="118" priority="60" stopIfTrue="1">
      <formula>AND(($N$18&lt;&gt;""),($M$19&lt;&gt;""))</formula>
    </cfRule>
  </conditionalFormatting>
  <conditionalFormatting sqref="S14 S8 S4 S18 O19 O17 O15 O13 O9 O7 O5 O3 I4 I8 E6 E10 E16 E20 I18 I14">
    <cfRule type="cellIs" dxfId="117" priority="61" stopIfTrue="1" operator="equal">
      <formula>"F"</formula>
    </cfRule>
    <cfRule type="cellIs" dxfId="116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N4 R6 N14 N18 R16 K6 K1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32 joueurs)&amp;R&amp;"Comic Sans MS,Gras"&amp;20LIGUE FFB
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12">
    <pageSetUpPr fitToPage="1"/>
  </sheetPr>
  <dimension ref="A1:AT24"/>
  <sheetViews>
    <sheetView showGridLines="0" topLeftCell="A2" zoomScale="70" zoomScaleNormal="70" workbookViewId="0">
      <selection activeCell="I18" sqref="I18"/>
    </sheetView>
  </sheetViews>
  <sheetFormatPr baseColWidth="10" defaultRowHeight="14.1" customHeight="1"/>
  <cols>
    <col min="1" max="1" width="7.42578125" style="84" customWidth="1"/>
    <col min="2" max="2" width="18.7109375" style="84" customWidth="1"/>
    <col min="3" max="3" width="5.28515625" style="84" bestFit="1" customWidth="1"/>
    <col min="4" max="4" width="3.42578125" style="84" bestFit="1" customWidth="1"/>
    <col min="5" max="5" width="3" style="141" customWidth="1"/>
    <col min="6" max="6" width="18.7109375" style="142" customWidth="1"/>
    <col min="7" max="7" width="4.7109375" style="142" customWidth="1"/>
    <col min="8" max="8" width="3.42578125" style="142" customWidth="1"/>
    <col min="9" max="9" width="3" style="141" customWidth="1"/>
    <col min="10" max="10" width="18.7109375" style="142" customWidth="1"/>
    <col min="11" max="11" width="4.7109375" style="142" customWidth="1"/>
    <col min="12" max="12" width="4.140625" style="143" customWidth="1"/>
    <col min="13" max="13" width="18.7109375" style="142" customWidth="1"/>
    <col min="14" max="14" width="4.7109375" style="142" customWidth="1"/>
    <col min="15" max="15" width="3" style="141" customWidth="1"/>
    <col min="16" max="16" width="3.42578125" style="142" customWidth="1"/>
    <col min="17" max="17" width="18.7109375" style="142" customWidth="1"/>
    <col min="18" max="18" width="4.7109375" style="142" customWidth="1"/>
    <col min="19" max="19" width="3" style="141" customWidth="1"/>
    <col min="20" max="20" width="3.42578125" style="84" customWidth="1"/>
    <col min="21" max="21" width="18.7109375" style="84" customWidth="1"/>
    <col min="22" max="22" width="5.42578125" style="84" bestFit="1" customWidth="1"/>
    <col min="23" max="23" width="7.42578125" style="84" customWidth="1"/>
    <col min="24" max="24" width="4.7109375" style="84" customWidth="1"/>
    <col min="25" max="25" width="2.28515625" style="84" hidden="1" customWidth="1"/>
    <col min="26" max="26" width="18.7109375" style="84" hidden="1" customWidth="1"/>
    <col min="27" max="27" width="3.42578125" style="84" hidden="1" customWidth="1"/>
    <col min="28" max="28" width="18.7109375" style="85" hidden="1" customWidth="1"/>
    <col min="29" max="29" width="3" style="84" hidden="1" customWidth="1"/>
    <col min="30" max="30" width="2.85546875" style="84" hidden="1" customWidth="1"/>
    <col min="31" max="31" width="3" style="84" hidden="1" customWidth="1"/>
    <col min="32" max="32" width="2.85546875" style="84" hidden="1" customWidth="1"/>
    <col min="33" max="33" width="3" style="84" hidden="1" customWidth="1"/>
    <col min="34" max="34" width="2.85546875" style="84" hidden="1" customWidth="1"/>
    <col min="35" max="35" width="3" style="84" hidden="1" customWidth="1"/>
    <col min="36" max="36" width="2.85546875" style="84" hidden="1" customWidth="1"/>
    <col min="37" max="37" width="3" style="84" hidden="1" customWidth="1"/>
    <col min="38" max="38" width="2.85546875" style="84" hidden="1" customWidth="1"/>
    <col min="39" max="39" width="3" style="84" hidden="1" customWidth="1"/>
    <col min="40" max="40" width="2.85546875" style="84" hidden="1" customWidth="1"/>
    <col min="41" max="41" width="4.7109375" style="84" hidden="1" customWidth="1"/>
    <col min="42" max="42" width="3.42578125" style="84" hidden="1" customWidth="1"/>
    <col min="43" max="43" width="3.42578125" style="84" bestFit="1" customWidth="1"/>
    <col min="44" max="44" width="18.7109375" style="84" customWidth="1"/>
    <col min="45" max="45" width="4.7109375" style="84" customWidth="1"/>
    <col min="46" max="46" width="3.42578125" style="84" bestFit="1" customWidth="1"/>
    <col min="47" max="16384" width="11.42578125" style="84"/>
  </cols>
  <sheetData>
    <row r="1" spans="1:46" ht="30" customHeight="1" thickTop="1" thickBot="1">
      <c r="A1" s="79"/>
      <c r="B1" s="80"/>
      <c r="C1" s="80"/>
      <c r="D1" s="80"/>
      <c r="E1" s="81"/>
      <c r="F1" s="82"/>
      <c r="G1" s="82"/>
      <c r="H1" s="82"/>
      <c r="I1" s="81"/>
      <c r="J1" s="223" t="str">
        <f>"("&amp;Accueil!D18&amp;" manches côté gagnant)"</f>
        <v>(3 manches côté gagnant)</v>
      </c>
      <c r="K1" s="223"/>
      <c r="L1" s="223"/>
      <c r="M1" s="223"/>
      <c r="N1" s="223"/>
      <c r="O1" s="223"/>
      <c r="P1" s="223"/>
      <c r="Q1" s="223"/>
      <c r="R1" s="223"/>
      <c r="S1" s="81"/>
      <c r="T1" s="80"/>
      <c r="U1" s="80"/>
      <c r="V1" s="80"/>
      <c r="W1" s="83"/>
    </row>
    <row r="2" spans="1:46" ht="30" customHeight="1">
      <c r="A2" s="86"/>
      <c r="E2" s="87"/>
      <c r="F2" s="88"/>
      <c r="G2" s="88"/>
      <c r="H2" s="88"/>
      <c r="I2" s="87"/>
      <c r="J2" s="224"/>
      <c r="K2" s="224"/>
      <c r="L2" s="224"/>
      <c r="M2" s="224"/>
      <c r="N2" s="224"/>
      <c r="O2" s="224"/>
      <c r="P2" s="224"/>
      <c r="Q2" s="224"/>
      <c r="R2" s="224"/>
      <c r="S2" s="87"/>
      <c r="T2" s="89"/>
      <c r="U2" s="89"/>
      <c r="V2" s="89"/>
      <c r="W2" s="90"/>
      <c r="AQ2" s="220" t="s">
        <v>37</v>
      </c>
      <c r="AR2" s="221"/>
      <c r="AS2" s="221"/>
      <c r="AT2" s="222"/>
    </row>
    <row r="3" spans="1:46" ht="30" customHeight="1" thickBot="1">
      <c r="A3" s="86"/>
      <c r="E3" s="87"/>
      <c r="F3" s="88"/>
      <c r="G3" s="88"/>
      <c r="H3" s="88"/>
      <c r="I3" s="87"/>
      <c r="J3" s="91"/>
      <c r="K3" s="88" t="s">
        <v>9</v>
      </c>
      <c r="L3" s="92">
        <v>7</v>
      </c>
      <c r="M3" s="69" t="str">
        <f>IF(IF(ISNA(VLOOKUP(L3,Inscrits!$A$2:$C$33,2,FALSE)),"",VLOOKUP(L3,Inscrits!$A$2:$C$33,2,FALSE))=0,"",IF(ISNA(VLOOKUP(L3,Inscrits!$A$2:$C$33,2,FALSE)),"",VLOOKUP(L3,Inscrits!$A$2:$C$33,2,FALSE)))</f>
        <v>TEBBANI AZIZ</v>
      </c>
      <c r="N3" s="70" t="str">
        <f>IF(IF(ISNA(VLOOKUP(L3,Inscrits!$A$2:$C$33,3,FALSE)),"","("&amp;(VLOOKUP(L3,Inscrits!$A$2:$C$33,3,FALSE))&amp;")")="()","",IF(ISNA(VLOOKUP(L3,Inscrits!$A$2:$C$33,3,FALSE)),"","("&amp;(VLOOKUP(L3,Inscrits!$A$2:$C$33,3,FALSE))&amp;")"))</f>
        <v>(8)</v>
      </c>
      <c r="O3" s="93"/>
      <c r="P3" s="94"/>
      <c r="Q3" s="95" t="s">
        <v>1</v>
      </c>
      <c r="R3" s="88"/>
      <c r="S3" s="87"/>
      <c r="T3" s="89"/>
      <c r="U3" s="89"/>
      <c r="V3" s="89"/>
      <c r="W3" s="90"/>
      <c r="AC3" s="96" t="s">
        <v>2</v>
      </c>
      <c r="AD3" s="96" t="s">
        <v>3</v>
      </c>
      <c r="AE3" s="96" t="s">
        <v>2</v>
      </c>
      <c r="AF3" s="96" t="s">
        <v>3</v>
      </c>
      <c r="AG3" s="96" t="s">
        <v>2</v>
      </c>
      <c r="AH3" s="96" t="s">
        <v>3</v>
      </c>
      <c r="AI3" s="96" t="s">
        <v>2</v>
      </c>
      <c r="AJ3" s="96" t="s">
        <v>3</v>
      </c>
      <c r="AK3" s="96" t="s">
        <v>2</v>
      </c>
      <c r="AL3" s="96" t="s">
        <v>3</v>
      </c>
      <c r="AM3" s="96" t="s">
        <v>2</v>
      </c>
      <c r="AN3" s="96" t="s">
        <v>3</v>
      </c>
      <c r="AO3" s="96" t="s">
        <v>4</v>
      </c>
      <c r="AQ3" s="97"/>
      <c r="AR3" s="98" t="s">
        <v>5</v>
      </c>
      <c r="AS3" s="99" t="s">
        <v>4</v>
      </c>
      <c r="AT3" s="100"/>
    </row>
    <row r="4" spans="1:46" ht="30" customHeight="1" thickTop="1">
      <c r="A4" s="86"/>
      <c r="E4" s="87"/>
      <c r="F4" s="88"/>
      <c r="G4" s="88"/>
      <c r="H4" s="101"/>
      <c r="I4" s="102" t="s">
        <v>49</v>
      </c>
      <c r="J4" s="69" t="str">
        <f>IF(OR(AND(O3="F",O5="F"),AND(O3="A",O5="A")),M5,IF(OR(O3="F",O3="A"),M3,IF(OR(O5="F",O5="A"),M5,IF(O3=O5,"",(IF(O3&lt;O5,M3,M5))))))</f>
        <v>Blanc 7</v>
      </c>
      <c r="K4" s="70" t="str">
        <f>IF(OR(AND(O3="F",O5="F"),AND(O3="A",O5="A")),N5,IF(OR(O3="F",O3="A"),N3,IF(OR(O5="F",O5="A"),N5,IF(O3=O5,"",(IF(O3&lt;O5,N3,N5))))))</f>
        <v/>
      </c>
      <c r="L4" s="92"/>
      <c r="M4" s="103" t="s">
        <v>100</v>
      </c>
      <c r="N4" s="104"/>
      <c r="O4" s="105"/>
      <c r="P4" s="106"/>
      <c r="Q4" s="69" t="str">
        <f>IF(OR(AND(O3="F",O5="F"),AND(O3="A",O5="A")),M3,IF(OR(O3="F",O3="A"),M5,IF(OR(O5="F",O5="A"),M3,IF(O3=O5,"",(IF(O3&gt;O5,M3,M5))))))</f>
        <v>TEBBANI AZIZ</v>
      </c>
      <c r="R4" s="70" t="str">
        <f>IF(OR(AND(O3="F",O5="F"),AND(O3="A",O5="A")),N3,IF(OR(O3="F",O3="A"),N5,IF(OR(O5="F",O5="A"),N3,IF(O3=O5,"",(IF(O3&gt;O5,N3,N5))))))</f>
        <v>(8)</v>
      </c>
      <c r="S4" s="107"/>
      <c r="T4" s="108"/>
      <c r="U4" s="89"/>
      <c r="V4" s="89"/>
      <c r="W4" s="90"/>
      <c r="Y4" s="84">
        <v>1</v>
      </c>
      <c r="Z4" s="109" t="str">
        <f>IF(U6="","",IF(U6=Q4,Q4,Q8))</f>
        <v/>
      </c>
      <c r="AB4" s="110" t="str">
        <f>M3</f>
        <v>TEBBANI AZIZ</v>
      </c>
      <c r="AC4" s="111" t="str">
        <f>IF(AB4=M3,IF(O5="F","",O3),0)</f>
        <v/>
      </c>
      <c r="AD4" s="111" t="str">
        <f>IF(AB4=M3,IF(O3="F","",O5),0)</f>
        <v>F</v>
      </c>
      <c r="AE4" s="112">
        <f>IF(AB4=Q4,IF(S8="F","",S4),0)</f>
        <v>0</v>
      </c>
      <c r="AF4" s="112">
        <f>IF(AB4=Q4,IF(S4="F","",S8),0)</f>
        <v>0</v>
      </c>
      <c r="AG4" s="111">
        <f>IF(AB4=J4,IF(I8="F","",I4),0)</f>
        <v>0</v>
      </c>
      <c r="AH4" s="111">
        <f>IF(AB4=J4,IF(I4="F","",I8),0)</f>
        <v>0</v>
      </c>
      <c r="AI4" s="112">
        <f>IF(AB4=F6,IF(E10="F","",E6),0)</f>
        <v>0</v>
      </c>
      <c r="AJ4" s="112">
        <f>IF(AB4=F6,IF(E6="F","",E10),0)</f>
        <v>0</v>
      </c>
      <c r="AK4" s="111">
        <f>IF(AB4=F20,IF(E16="F","",E20),0)</f>
        <v>0</v>
      </c>
      <c r="AL4" s="111">
        <f>IF(AB4=F20,IF(E20="F","",E16),0)</f>
        <v>0</v>
      </c>
      <c r="AM4" s="113">
        <f t="shared" ref="AM4:AN7" si="0">SUM(AC4,AE4,AG4,AI4,AK4)</f>
        <v>0</v>
      </c>
      <c r="AN4" s="113">
        <f t="shared" si="0"/>
        <v>0</v>
      </c>
      <c r="AO4" s="109">
        <f>AM4-AN4</f>
        <v>0</v>
      </c>
      <c r="AQ4" s="97"/>
      <c r="AR4" s="114" t="str">
        <f>Z4</f>
        <v/>
      </c>
      <c r="AS4" s="115" t="str">
        <f>IF(AR4="","",(VLOOKUP(AR4,AB4:AO17,14,FALSE)))</f>
        <v/>
      </c>
      <c r="AT4" s="100"/>
    </row>
    <row r="5" spans="1:46" ht="30" customHeight="1" thickBot="1">
      <c r="A5" s="86"/>
      <c r="B5" s="89"/>
      <c r="C5" s="89"/>
      <c r="D5" s="89"/>
      <c r="E5" s="87"/>
      <c r="F5" s="91"/>
      <c r="G5" s="88" t="s">
        <v>31</v>
      </c>
      <c r="H5" s="88"/>
      <c r="I5" s="116"/>
      <c r="J5" s="88"/>
      <c r="K5" s="88"/>
      <c r="L5" s="92">
        <v>26</v>
      </c>
      <c r="M5" s="69" t="str">
        <f>IF(IF(ISNA(VLOOKUP(L5,Inscrits!$A$2:$C$33,2,FALSE)),"",VLOOKUP(L5,Inscrits!$A$2:$C$33,2,FALSE))=0,"",IF(ISNA(VLOOKUP(L5,Inscrits!$A$2:$C$33,2,FALSE)),"",VLOOKUP(L5,Inscrits!$A$2:$C$33,2,FALSE)))</f>
        <v>Blanc 7</v>
      </c>
      <c r="N5" s="70" t="str">
        <f>IF(IF(ISNA(VLOOKUP(L5,Inscrits!$A$2:$C$33,3,FALSE)),"","("&amp;(VLOOKUP(L5,Inscrits!$A$2:$C$33,3,FALSE))&amp;")")="()","",IF(ISNA(VLOOKUP(L5,Inscrits!$A$2:$C$33,3,FALSE)),"","("&amp;(VLOOKUP(L5,Inscrits!$A$2:$C$33,3,FALSE))&amp;")"))</f>
        <v/>
      </c>
      <c r="O5" s="93" t="s">
        <v>49</v>
      </c>
      <c r="P5" s="94"/>
      <c r="Q5" s="88"/>
      <c r="R5" s="88"/>
      <c r="S5" s="87"/>
      <c r="T5" s="117"/>
      <c r="U5" s="118" t="s">
        <v>8</v>
      </c>
      <c r="V5" s="89"/>
      <c r="W5" s="90"/>
      <c r="Y5" s="84">
        <v>3</v>
      </c>
      <c r="Z5" s="109" t="str">
        <f>IF(B8="","",IF(B8=F6,F6,F10))</f>
        <v/>
      </c>
      <c r="AB5" s="110" t="str">
        <f>M5</f>
        <v>Blanc 7</v>
      </c>
      <c r="AC5" s="111" t="str">
        <f>IF(AB5=M5,IF(O3="F","",O5),0)</f>
        <v>F</v>
      </c>
      <c r="AD5" s="111" t="str">
        <f>IF(AB5=M5,IF(O5="F","",O3),0)</f>
        <v/>
      </c>
      <c r="AE5" s="112">
        <f>IF(AB5=Q4,IF(S8="F","",S4),0)</f>
        <v>0</v>
      </c>
      <c r="AF5" s="112">
        <f>IF(AB5=Q4,IF(S4="F","",S8),0)</f>
        <v>0</v>
      </c>
      <c r="AG5" s="111" t="str">
        <f>IF(AB5=J4,IF(I8="F","",I4),0)</f>
        <v>F</v>
      </c>
      <c r="AH5" s="111" t="str">
        <f>IF(AB5=J4,IF(I4="F","",I8),0)</f>
        <v/>
      </c>
      <c r="AI5" s="112">
        <f>IF(AB5=F6,IF(E10="F","",E6),0)</f>
        <v>0</v>
      </c>
      <c r="AJ5" s="112">
        <f>IF(AB5=F6,IF(E6="F","",E10),0)</f>
        <v>0</v>
      </c>
      <c r="AK5" s="111">
        <f>IF(AB5=F20,IF(E16="F","",E20),0)</f>
        <v>0</v>
      </c>
      <c r="AL5" s="111">
        <f>IF(AB5=F20,IF(E20="F","",E16),0)</f>
        <v>0</v>
      </c>
      <c r="AM5" s="113">
        <f t="shared" si="0"/>
        <v>0</v>
      </c>
      <c r="AN5" s="113">
        <f t="shared" si="0"/>
        <v>0</v>
      </c>
      <c r="AO5" s="109">
        <f>AM5-AN5</f>
        <v>0</v>
      </c>
      <c r="AQ5" s="97"/>
      <c r="AR5" s="119" t="str">
        <f>Z14</f>
        <v/>
      </c>
      <c r="AS5" s="120" t="str">
        <f>IF(AR5="","",(VLOOKUP(AR5,AB4:AO17,14,FALSE)))</f>
        <v/>
      </c>
      <c r="AT5" s="100"/>
    </row>
    <row r="6" spans="1:46" ht="30" customHeight="1" thickBot="1">
      <c r="A6" s="86"/>
      <c r="B6" s="89"/>
      <c r="C6" s="89"/>
      <c r="D6" s="121"/>
      <c r="E6" s="102" t="s">
        <v>49</v>
      </c>
      <c r="F6" s="69" t="str">
        <f>IF(OR(I4="F",I4="A"),J8,IF(OR(I8="F",I8="A"),J4,IF(I4=I8,"",(IF(I4&gt;I8,J4,J8)))))</f>
        <v>Blanc 4</v>
      </c>
      <c r="G6" s="70" t="str">
        <f>IF(OR(I4="F",I4="A"),K8,IF(OR(I8="F",I8="A"),K4,IF(I4=I8,"",(IF(I4&gt;I8,K4,K8)))))</f>
        <v/>
      </c>
      <c r="H6" s="88"/>
      <c r="I6" s="116"/>
      <c r="J6" s="103" t="s">
        <v>106</v>
      </c>
      <c r="K6" s="104"/>
      <c r="L6" s="92"/>
      <c r="M6" s="88"/>
      <c r="N6" s="88"/>
      <c r="O6" s="87"/>
      <c r="P6" s="88"/>
      <c r="Q6" s="103" t="s">
        <v>104</v>
      </c>
      <c r="R6" s="104"/>
      <c r="S6" s="87"/>
      <c r="T6" s="122"/>
      <c r="U6" s="69" t="str">
        <f>IF(OR(S4="F",S4="A"),Q8,IF(OR(S8="F",S8="A"),Q4,IF(S4=S8,"",(IF(S4&gt;S8,Q4,Q8)))))</f>
        <v/>
      </c>
      <c r="V6" s="189" t="str">
        <f>IF(OR(S4="F",S4="A"),R8,IF(OR(S8="F",S8="A"),R4,IF(S4=S8,"",(IF(S4&gt;S8,R4,R8)))))</f>
        <v/>
      </c>
      <c r="W6" s="192" t="s">
        <v>2</v>
      </c>
      <c r="Y6" s="84">
        <v>5</v>
      </c>
      <c r="Z6" s="109" t="str">
        <f>IF(B8="","",IF(B8=F6,F10,F6))</f>
        <v/>
      </c>
      <c r="AB6" s="110" t="str">
        <f>M7</f>
        <v>Blanc 4</v>
      </c>
      <c r="AC6" s="111" t="str">
        <f>IF(AB6=M7,IF(O9="F","",O7),0)</f>
        <v>F</v>
      </c>
      <c r="AD6" s="111" t="str">
        <f>IF(AB6=M7,IF(O7="F","",O9),0)</f>
        <v/>
      </c>
      <c r="AE6" s="112">
        <f>IF(AB6=Q8,IF(S4="F","",S8),0)</f>
        <v>0</v>
      </c>
      <c r="AF6" s="112">
        <f>IF(AB6=Q8,IF(S8="F","",S4),0)</f>
        <v>0</v>
      </c>
      <c r="AG6" s="111" t="str">
        <f>IF(AB6=J8,IF(I4="F","",I8),0)</f>
        <v/>
      </c>
      <c r="AH6" s="111" t="str">
        <f>IF(AB6=J8,IF(I8="F","",I4),0)</f>
        <v>F</v>
      </c>
      <c r="AI6" s="112" t="str">
        <f>IF(AB6=F6,IF(E10="F","",E6),0)</f>
        <v>F</v>
      </c>
      <c r="AJ6" s="112" t="str">
        <f>IF(AB6=F6,IF(E6="F","",E10),0)</f>
        <v/>
      </c>
      <c r="AK6" s="111">
        <f>IF(AB6=F20,IF(E16="F","",E20),0)</f>
        <v>0</v>
      </c>
      <c r="AL6" s="111">
        <f>IF(AB6=F20,IF(E20="F","",E16),0)</f>
        <v>0</v>
      </c>
      <c r="AM6" s="113">
        <f t="shared" si="0"/>
        <v>0</v>
      </c>
      <c r="AN6" s="113">
        <f t="shared" si="0"/>
        <v>0</v>
      </c>
      <c r="AO6" s="109">
        <f>AM6-AN6</f>
        <v>0</v>
      </c>
      <c r="AQ6" s="97"/>
      <c r="AR6" s="119" t="str">
        <f>Z5</f>
        <v/>
      </c>
      <c r="AS6" s="120" t="str">
        <f>IF(AR6="","",(VLOOKUP(AR6,AB4:AO17,14,FALSE)))</f>
        <v/>
      </c>
      <c r="AT6" s="100"/>
    </row>
    <row r="7" spans="1:46" ht="30" customHeight="1" thickBot="1">
      <c r="A7" s="86"/>
      <c r="B7" s="123"/>
      <c r="C7" s="89" t="s">
        <v>35</v>
      </c>
      <c r="D7" s="89"/>
      <c r="E7" s="116"/>
      <c r="F7" s="88"/>
      <c r="G7" s="88"/>
      <c r="H7" s="88"/>
      <c r="I7" s="116"/>
      <c r="J7" s="88"/>
      <c r="K7" s="88"/>
      <c r="L7" s="92">
        <v>23</v>
      </c>
      <c r="M7" s="69" t="str">
        <f>IF(IF(ISNA(VLOOKUP(L7,Inscrits!$A$2:$C$33,2,FALSE)),"",VLOOKUP(L7,Inscrits!$A$2:$C$33,2,FALSE))=0,"",IF(ISNA(VLOOKUP(L7,Inscrits!$A$2:$C$33,2,FALSE)),"",VLOOKUP(L7,Inscrits!$A$2:$C$33,2,FALSE)))</f>
        <v>Blanc 4</v>
      </c>
      <c r="N7" s="70" t="str">
        <f>IF(IF(ISNA(VLOOKUP(L7,Inscrits!$A$2:$C$33,3,FALSE)),"","("&amp;(VLOOKUP(L7,Inscrits!$A$2:$C$33,3,FALSE))&amp;")")="()","",IF(ISNA(VLOOKUP(L7,Inscrits!$A$2:$C$33,3,FALSE)),"","("&amp;(VLOOKUP(L7,Inscrits!$A$2:$C$33,3,FALSE))&amp;")"))</f>
        <v/>
      </c>
      <c r="O7" s="93" t="s">
        <v>49</v>
      </c>
      <c r="P7" s="94"/>
      <c r="Q7" s="88"/>
      <c r="R7" s="88"/>
      <c r="S7" s="87"/>
      <c r="T7" s="117"/>
      <c r="U7" s="89"/>
      <c r="V7" s="89"/>
      <c r="W7" s="90"/>
      <c r="Y7" s="84">
        <v>7</v>
      </c>
      <c r="Z7" s="109" t="str">
        <f>IF(F6="","",IF(F6=J4,J8,J4))</f>
        <v>Blanc 7</v>
      </c>
      <c r="AB7" s="110" t="str">
        <f>M9</f>
        <v>BRUNET MAURICEB</v>
      </c>
      <c r="AC7" s="111" t="str">
        <f>IF(AB7=M9,IF(O7="F","",O9),0)</f>
        <v/>
      </c>
      <c r="AD7" s="111" t="str">
        <f>IF(AB7=M9,IF(O9="F","",O7),0)</f>
        <v>F</v>
      </c>
      <c r="AE7" s="112">
        <f>IF(AB7=Q8,IF(S4="F","",S8),0)</f>
        <v>0</v>
      </c>
      <c r="AF7" s="112">
        <f>IF(AB7=Q8,IF(S8="F","",S4),0)</f>
        <v>0</v>
      </c>
      <c r="AG7" s="111">
        <f>IF(AB7=J8,IF(I4="F","",I8),0)</f>
        <v>0</v>
      </c>
      <c r="AH7" s="111">
        <f>IF(AB7=J8,IF(I8="F","",I4),0)</f>
        <v>0</v>
      </c>
      <c r="AI7" s="112">
        <f>IF(AB7=F6,IF(E10="F","",E6),0)</f>
        <v>0</v>
      </c>
      <c r="AJ7" s="112">
        <f>IF(AB7=F6,IF(E6="F","",E10),0)</f>
        <v>0</v>
      </c>
      <c r="AK7" s="111">
        <f>IF(AB7=F20,IF(E16="F","",E20),0)</f>
        <v>0</v>
      </c>
      <c r="AL7" s="111">
        <f>IF(AB7=F20,IF(E20="F","",E16),0)</f>
        <v>0</v>
      </c>
      <c r="AM7" s="113">
        <f t="shared" si="0"/>
        <v>0</v>
      </c>
      <c r="AN7" s="113">
        <f t="shared" si="0"/>
        <v>0</v>
      </c>
      <c r="AO7" s="109">
        <f>AM7-AN7</f>
        <v>0</v>
      </c>
      <c r="AQ7" s="97"/>
      <c r="AR7" s="119" t="str">
        <f>Z15</f>
        <v/>
      </c>
      <c r="AS7" s="120" t="str">
        <f>IF(AR7="","",(VLOOKUP(AR7,AB4:AO17,14,FALSE)))</f>
        <v/>
      </c>
      <c r="AT7" s="100"/>
    </row>
    <row r="8" spans="1:46" ht="30" customHeight="1" thickBot="1">
      <c r="A8" s="191" t="s">
        <v>65</v>
      </c>
      <c r="B8" s="190" t="str">
        <f>IF(OR(E6="F",E6="A"),F10,IF(OR(E10="F",E10="A"),F6,IF(E6=E10,"",(IF(E6&gt;E10,F6,F10)))))</f>
        <v/>
      </c>
      <c r="C8" s="124" t="str">
        <f>IF(OR(E6="F",E6="A"),G10,IF(OR(E10="F",E10="A"),G6,IF(E6=E10,"",(IF(E6&gt;E10,G6,G10)))))</f>
        <v/>
      </c>
      <c r="D8" s="89"/>
      <c r="E8" s="116"/>
      <c r="F8" s="103" t="s">
        <v>108</v>
      </c>
      <c r="G8" s="104"/>
      <c r="H8" s="101"/>
      <c r="I8" s="102"/>
      <c r="J8" s="69" t="str">
        <f>IF(OR(AND(O7="F",O9="F"),AND(O7="A",O9="A")),M9,IF(OR(O7="F",O7="A"),M7,IF(OR(O9="F",O9="A"),M9,IF(O7=O9,"",(IF(O7&lt;O9,M7,M9))))))</f>
        <v>Blanc 4</v>
      </c>
      <c r="K8" s="70" t="str">
        <f>IF(OR(AND(O7="F",O9="F"),AND(O7="A",O9="A")),N9,IF(OR(O7="F",O7="A"),N7,IF(OR(O9="F",O9="A"),N9,IF(O7=O9,"",(IF(O7&lt;O9,N7,N9))))))</f>
        <v/>
      </c>
      <c r="L8" s="92"/>
      <c r="M8" s="103" t="s">
        <v>101</v>
      </c>
      <c r="N8" s="104"/>
      <c r="O8" s="105"/>
      <c r="P8" s="125"/>
      <c r="Q8" s="69" t="str">
        <f>IF(OR(AND(O7="F",O9="F"),AND(O7="A",O9="A")),M7,IF(OR(O7="F",O7="A"),M9,IF(OR(O9="F",O9="A"),M7,IF(O7=O9,"",(IF(O7&gt;O9,M7,M9))))))</f>
        <v>BRUNET MAURICEB</v>
      </c>
      <c r="R8" s="70" t="str">
        <f>IF(OR(AND(O7="F",O9="F"),AND(O7="A",O9="A")),N7,IF(OR(O7="F",O7="A"),N9,IF(OR(O9="F",O9="A"),N7,IF(O7=O9,"",(IF(O7&gt;O9,N7,N9))))))</f>
        <v>(11)</v>
      </c>
      <c r="S8" s="107"/>
      <c r="T8" s="108"/>
      <c r="U8" s="89"/>
      <c r="V8" s="89"/>
      <c r="W8" s="90"/>
      <c r="AQ8" s="126"/>
      <c r="AR8" s="127"/>
      <c r="AS8" s="127"/>
      <c r="AT8" s="128"/>
    </row>
    <row r="9" spans="1:46" ht="30" customHeight="1">
      <c r="A9" s="86"/>
      <c r="B9" s="89"/>
      <c r="C9" s="89"/>
      <c r="D9" s="89"/>
      <c r="E9" s="116"/>
      <c r="F9" s="88"/>
      <c r="G9" s="88"/>
      <c r="H9" s="88"/>
      <c r="I9" s="87"/>
      <c r="J9" s="91"/>
      <c r="K9" s="88" t="s">
        <v>9</v>
      </c>
      <c r="L9" s="92">
        <v>10</v>
      </c>
      <c r="M9" s="69" t="str">
        <f>IF(IF(ISNA(VLOOKUP(L9,Inscrits!$A$2:$C$33,2,FALSE)),"",VLOOKUP(L9,Inscrits!$A$2:$C$33,2,FALSE))=0,"",IF(ISNA(VLOOKUP(L9,Inscrits!$A$2:$C$33,2,FALSE)),"",VLOOKUP(L9,Inscrits!$A$2:$C$33,2,FALSE)))</f>
        <v>BRUNET MAURICEB</v>
      </c>
      <c r="N9" s="70" t="str">
        <f>IF(IF(ISNA(VLOOKUP(L9,Inscrits!$A$2:$C$33,3,FALSE)),"","("&amp;(VLOOKUP(L9,Inscrits!$A$2:$C$33,3,FALSE))&amp;")")="()","",IF(ISNA(VLOOKUP(L9,Inscrits!$A$2:$C$33,3,FALSE)),"","("&amp;(VLOOKUP(L9,Inscrits!$A$2:$C$33,3,FALSE))&amp;")"))</f>
        <v>(11)</v>
      </c>
      <c r="O9" s="93"/>
      <c r="P9" s="94"/>
      <c r="Q9" s="95" t="s">
        <v>10</v>
      </c>
      <c r="R9" s="88"/>
      <c r="S9" s="87"/>
      <c r="T9" s="89"/>
      <c r="U9" s="89"/>
      <c r="V9" s="89"/>
      <c r="W9" s="90"/>
    </row>
    <row r="10" spans="1:46" ht="30" customHeight="1">
      <c r="A10" s="86"/>
      <c r="B10" s="89"/>
      <c r="C10" s="89"/>
      <c r="D10" s="121"/>
      <c r="E10" s="102"/>
      <c r="F10" s="69" t="str">
        <f>IF(OR(S14="F",S14="A"),Q14,IF(OR(S18="F",S18="A"),Q18,IF(S14=S18,"",(IF(S14&lt;S18,Q14,Q18)))))</f>
        <v/>
      </c>
      <c r="G10" s="70" t="str">
        <f>IF(OR(S14="F",S14="A"),R14,IF(OR(S18="F",S18="A"),R18,IF(S14=S18,"",(IF(S14&lt;S18,R14,R18)))))</f>
        <v/>
      </c>
      <c r="H10" s="88"/>
      <c r="I10" s="87"/>
      <c r="J10" s="88"/>
      <c r="K10" s="88"/>
      <c r="L10" s="92"/>
      <c r="M10" s="88"/>
      <c r="N10" s="88"/>
      <c r="O10" s="87"/>
      <c r="P10" s="88"/>
      <c r="Q10" s="88"/>
      <c r="R10" s="88"/>
      <c r="S10" s="87"/>
      <c r="T10" s="89"/>
      <c r="W10" s="90"/>
    </row>
    <row r="11" spans="1:46" ht="30" customHeight="1" thickBot="1">
      <c r="A11" s="86"/>
      <c r="B11" s="89"/>
      <c r="C11" s="89"/>
      <c r="D11" s="89"/>
      <c r="E11" s="87"/>
      <c r="F11" s="91"/>
      <c r="G11" s="88" t="s">
        <v>33</v>
      </c>
      <c r="H11" s="88"/>
      <c r="I11" s="87"/>
      <c r="J11" s="88"/>
      <c r="K11" s="88"/>
      <c r="L11" s="92"/>
      <c r="M11" s="88"/>
      <c r="N11" s="88"/>
      <c r="O11" s="87"/>
      <c r="P11" s="88"/>
      <c r="Q11" s="88"/>
      <c r="R11" s="88"/>
      <c r="S11" s="87"/>
      <c r="T11" s="89"/>
      <c r="U11" s="218" t="s">
        <v>37</v>
      </c>
      <c r="V11" s="219"/>
      <c r="W11" s="90"/>
    </row>
    <row r="12" spans="1:46" ht="30" customHeight="1">
      <c r="A12" s="86"/>
      <c r="E12" s="87"/>
      <c r="F12" s="88"/>
      <c r="G12" s="88"/>
      <c r="H12" s="88"/>
      <c r="I12" s="87"/>
      <c r="J12" s="88"/>
      <c r="K12" s="88"/>
      <c r="L12" s="92"/>
      <c r="M12" s="88"/>
      <c r="N12" s="88"/>
      <c r="O12" s="87"/>
      <c r="P12" s="88"/>
      <c r="Q12" s="88"/>
      <c r="R12" s="88"/>
      <c r="S12" s="87"/>
      <c r="T12" s="89"/>
      <c r="U12" s="89"/>
      <c r="V12" s="89"/>
      <c r="W12" s="90"/>
      <c r="AQ12" s="220" t="s">
        <v>38</v>
      </c>
      <c r="AR12" s="221"/>
      <c r="AS12" s="221"/>
      <c r="AT12" s="222"/>
    </row>
    <row r="13" spans="1:46" ht="30" customHeight="1" thickBot="1">
      <c r="A13" s="86"/>
      <c r="B13" s="218" t="s">
        <v>37</v>
      </c>
      <c r="C13" s="219"/>
      <c r="E13" s="87"/>
      <c r="F13" s="88"/>
      <c r="G13" s="88"/>
      <c r="H13" s="88"/>
      <c r="I13" s="87"/>
      <c r="J13" s="91"/>
      <c r="K13" s="91" t="s">
        <v>11</v>
      </c>
      <c r="L13" s="92">
        <v>15</v>
      </c>
      <c r="M13" s="69" t="str">
        <f>IF(IF(ISNA(VLOOKUP(L13,Inscrits!$A$2:$C$33,2,FALSE)),"",VLOOKUP(L13,Inscrits!$A$2:$C$33,2,FALSE))=0,"",IF(ISNA(VLOOKUP(L13,Inscrits!$A$2:$C$33,2,FALSE)),"",VLOOKUP(L13,Inscrits!$A$2:$C$33,2,FALSE)))</f>
        <v>HERRY MIREILLE</v>
      </c>
      <c r="N13" s="70" t="str">
        <f>IF(IF(ISNA(VLOOKUP(L13,Inscrits!$A$2:$C$33,3,FALSE)),"","("&amp;(VLOOKUP(L13,Inscrits!$A$2:$C$33,3,FALSE))&amp;")")="()","",IF(ISNA(VLOOKUP(L13,Inscrits!$A$2:$C$33,3,FALSE)),"","("&amp;(VLOOKUP(L13,Inscrits!$A$2:$C$33,3,FALSE))&amp;")"))</f>
        <v>(18)</v>
      </c>
      <c r="O13" s="93"/>
      <c r="P13" s="94"/>
      <c r="Q13" s="95" t="s">
        <v>7</v>
      </c>
      <c r="R13" s="88"/>
      <c r="S13" s="87"/>
      <c r="T13" s="89"/>
      <c r="U13" s="89"/>
      <c r="V13" s="89"/>
      <c r="W13" s="90"/>
      <c r="AC13" s="96" t="s">
        <v>2</v>
      </c>
      <c r="AD13" s="96" t="s">
        <v>3</v>
      </c>
      <c r="AE13" s="96" t="s">
        <v>2</v>
      </c>
      <c r="AF13" s="96" t="s">
        <v>3</v>
      </c>
      <c r="AG13" s="96" t="s">
        <v>2</v>
      </c>
      <c r="AH13" s="96" t="s">
        <v>3</v>
      </c>
      <c r="AI13" s="96" t="s">
        <v>2</v>
      </c>
      <c r="AJ13" s="96" t="s">
        <v>3</v>
      </c>
      <c r="AK13" s="96" t="s">
        <v>2</v>
      </c>
      <c r="AL13" s="96" t="s">
        <v>3</v>
      </c>
      <c r="AM13" s="96" t="s">
        <v>2</v>
      </c>
      <c r="AN13" s="96" t="s">
        <v>3</v>
      </c>
      <c r="AO13" s="96" t="s">
        <v>4</v>
      </c>
      <c r="AQ13" s="129"/>
      <c r="AR13" s="130" t="s">
        <v>5</v>
      </c>
      <c r="AS13" s="131" t="s">
        <v>4</v>
      </c>
      <c r="AT13" s="132"/>
    </row>
    <row r="14" spans="1:46" ht="30" customHeight="1" thickTop="1">
      <c r="A14" s="86"/>
      <c r="E14" s="87"/>
      <c r="F14" s="88"/>
      <c r="G14" s="88"/>
      <c r="H14" s="101"/>
      <c r="I14" s="102"/>
      <c r="J14" s="69" t="str">
        <f>IF(OR(AND(O13="F",O15="F"),AND(O13="A",O15="A")),M15,IF(OR(O13="F",O13="A"),M13,IF(OR(O15="F",O15="A"),M15,IF(O13=O15,"",(IF(O13&lt;O15,M13,M15))))))</f>
        <v/>
      </c>
      <c r="K14" s="70" t="str">
        <f>IF(OR(AND(O13="F",O15="F"),AND(O13="A",O15="A")),N15,IF(OR(O13="F",O13="A"),N13,IF(OR(O15="F",O15="A"),N15,IF(O13=O15,"",(IF(O13&lt;O15,N13,N15))))))</f>
        <v/>
      </c>
      <c r="L14" s="92"/>
      <c r="M14" s="103" t="s">
        <v>102</v>
      </c>
      <c r="N14" s="104"/>
      <c r="O14" s="105"/>
      <c r="P14" s="106"/>
      <c r="Q14" s="69" t="str">
        <f>IF(OR(AND(O13="F",O15="F"),AND(O13="A",O15="A")),M13,IF(OR(O13="F",O13="A"),M15,IF(OR(O15="F",O15="A"),M13,IF(O13=O15,"",(IF(O13&gt;O15,M13,M15))))))</f>
        <v/>
      </c>
      <c r="R14" s="70" t="str">
        <f>IF(OR(AND(O13="F",O15="F"),AND(O13="A",O15="A")),N13,IF(OR(O13="F",O13="A"),N15,IF(OR(O15="F",O15="A"),N13,IF(O13=O15,"",(IF(O13&gt;O15,N13,N15))))))</f>
        <v/>
      </c>
      <c r="S14" s="107"/>
      <c r="T14" s="108"/>
      <c r="U14" s="89"/>
      <c r="V14" s="89"/>
      <c r="W14" s="90"/>
      <c r="Y14" s="84">
        <v>2</v>
      </c>
      <c r="Z14" s="109" t="str">
        <f>IF(U16="","",IF(U16=Q14,Q14,Q18))</f>
        <v/>
      </c>
      <c r="AB14" s="110" t="str">
        <f>M13</f>
        <v>HERRY MIREILLE</v>
      </c>
      <c r="AC14" s="111">
        <f>IF(AB14=M13,IF(O15="F","",O13),0)</f>
        <v>0</v>
      </c>
      <c r="AD14" s="111">
        <f>IF(AB14=M13,IF(O13="F","",O15),0)</f>
        <v>0</v>
      </c>
      <c r="AE14" s="112">
        <f>IF(AB14=Q14,IF(S18="F","",S14),0)</f>
        <v>0</v>
      </c>
      <c r="AF14" s="112">
        <f>IF(AB14=Q14,IF(S14="F","",S18),0)</f>
        <v>0</v>
      </c>
      <c r="AG14" s="111">
        <f>IF(AB14=J14,IF(I18="F","",I14),0)</f>
        <v>0</v>
      </c>
      <c r="AH14" s="111">
        <f>IF(AB14=J14,IF(I14="F","",I18),0)</f>
        <v>0</v>
      </c>
      <c r="AI14" s="112">
        <f>IF(AB14=F16,IF(E20="F","",E16),0)</f>
        <v>0</v>
      </c>
      <c r="AJ14" s="112">
        <f>IF(AB14=F16,IF(E16="F","",E20),0)</f>
        <v>0</v>
      </c>
      <c r="AK14" s="111">
        <f>IF(AB14=F10,IF(E6="F","",E10),0)</f>
        <v>0</v>
      </c>
      <c r="AL14" s="111">
        <f>IF(AB14=F10,IF(E10="F","",E6),0)</f>
        <v>0</v>
      </c>
      <c r="AM14" s="113">
        <f t="shared" ref="AM14:AN17" si="1">SUM(AC14,AE14,AG14,AI14,AK14)</f>
        <v>0</v>
      </c>
      <c r="AN14" s="113">
        <f t="shared" si="1"/>
        <v>0</v>
      </c>
      <c r="AO14" s="109">
        <f>AM14-AN14</f>
        <v>0</v>
      </c>
      <c r="AQ14" s="129"/>
      <c r="AR14" s="114" t="str">
        <f>Z6</f>
        <v/>
      </c>
      <c r="AS14" s="115" t="str">
        <f>IF(AR14="","",(VLOOKUP(AR14,AB4:AO17,14,FALSE)))</f>
        <v/>
      </c>
      <c r="AT14" s="132"/>
    </row>
    <row r="15" spans="1:46" ht="30" customHeight="1" thickBot="1">
      <c r="A15" s="86"/>
      <c r="B15" s="89"/>
      <c r="C15" s="89"/>
      <c r="D15" s="89"/>
      <c r="E15" s="87"/>
      <c r="F15" s="91"/>
      <c r="G15" s="88" t="s">
        <v>32</v>
      </c>
      <c r="H15" s="88"/>
      <c r="I15" s="116"/>
      <c r="J15" s="88"/>
      <c r="K15" s="88"/>
      <c r="L15" s="92">
        <v>18</v>
      </c>
      <c r="M15" s="69" t="str">
        <f>IF(IF(ISNA(VLOOKUP(L15,Inscrits!$A$2:$C$33,2,FALSE)),"",VLOOKUP(L15,Inscrits!$A$2:$C$33,2,FALSE))=0,"",IF(ISNA(VLOOKUP(L15,Inscrits!$A$2:$C$33,2,FALSE)),"",VLOOKUP(L15,Inscrits!$A$2:$C$33,2,FALSE)))</f>
        <v>MICHAUD LUC</v>
      </c>
      <c r="N15" s="70" t="str">
        <f>IF(IF(ISNA(VLOOKUP(L15,Inscrits!$A$2:$C$33,3,FALSE)),"","("&amp;(VLOOKUP(L15,Inscrits!$A$2:$C$33,3,FALSE))&amp;")")="()","",IF(ISNA(VLOOKUP(L15,Inscrits!$A$2:$C$33,3,FALSE)),"","("&amp;(VLOOKUP(L15,Inscrits!$A$2:$C$33,3,FALSE))&amp;")"))</f>
        <v>(NC)</v>
      </c>
      <c r="O15" s="93"/>
      <c r="P15" s="94"/>
      <c r="Q15" s="88"/>
      <c r="R15" s="88"/>
      <c r="S15" s="87"/>
      <c r="T15" s="117"/>
      <c r="U15" s="118" t="s">
        <v>30</v>
      </c>
      <c r="V15" s="89"/>
      <c r="W15" s="90"/>
      <c r="Y15" s="84">
        <v>4</v>
      </c>
      <c r="Z15" s="109" t="str">
        <f>IF(B18="","",IF(B18=F16,F16,F20))</f>
        <v/>
      </c>
      <c r="AB15" s="110" t="str">
        <f>M15</f>
        <v>MICHAUD LUC</v>
      </c>
      <c r="AC15" s="111">
        <f>IF(AB15=M15,IF(O13="F","",O15),0)</f>
        <v>0</v>
      </c>
      <c r="AD15" s="111">
        <f>IF(AB15=M15,IF(O15="F","",O13),0)</f>
        <v>0</v>
      </c>
      <c r="AE15" s="112">
        <f>IF(AB15=Q14,IF(S18="F","",S14),0)</f>
        <v>0</v>
      </c>
      <c r="AF15" s="112">
        <f>IF(AB15=Q14,IF(S14="F","",S18),0)</f>
        <v>0</v>
      </c>
      <c r="AG15" s="111">
        <f>IF(AB15=J14,IF(I18="F","",I14),0)</f>
        <v>0</v>
      </c>
      <c r="AH15" s="111">
        <f>IF(AB15=J14,IF(I14="F","",I18),0)</f>
        <v>0</v>
      </c>
      <c r="AI15" s="112">
        <f>IF(AB15=F16,IF(E20="F","",E16),0)</f>
        <v>0</v>
      </c>
      <c r="AJ15" s="112">
        <f>IF(AB15=F16,IF(E16="F","",E20),0)</f>
        <v>0</v>
      </c>
      <c r="AK15" s="111">
        <f>IF(AB15=F10,IF(E6="F","",E10),0)</f>
        <v>0</v>
      </c>
      <c r="AL15" s="111">
        <f>IF(AB15=F10,IF(E10="F","",E6),0)</f>
        <v>0</v>
      </c>
      <c r="AM15" s="113">
        <f t="shared" si="1"/>
        <v>0</v>
      </c>
      <c r="AN15" s="113">
        <f t="shared" si="1"/>
        <v>0</v>
      </c>
      <c r="AO15" s="109">
        <f>AM15-AN15</f>
        <v>0</v>
      </c>
      <c r="AQ15" s="129"/>
      <c r="AR15" s="119" t="str">
        <f>Z16</f>
        <v/>
      </c>
      <c r="AS15" s="120" t="str">
        <f>IF(AR15="","",(VLOOKUP(AR15,AB4:AO17,14,FALSE)))</f>
        <v/>
      </c>
      <c r="AT15" s="132"/>
    </row>
    <row r="16" spans="1:46" ht="30" customHeight="1" thickBot="1">
      <c r="A16" s="86"/>
      <c r="B16" s="89"/>
      <c r="C16" s="89"/>
      <c r="D16" s="121"/>
      <c r="E16" s="102"/>
      <c r="F16" s="69" t="str">
        <f>IF(OR(I14="F",I14="A"),J18,IF(OR(I18="F",I18="A"),J14,IF(I14=I18,"",(IF(I14&gt;I18,J14,J18)))))</f>
        <v/>
      </c>
      <c r="G16" s="70" t="str">
        <f>IF(OR(I14="F",I14="A"),K18,IF(OR(I18="F",I18="A"),K14,IF(I14=I18,"",(IF(I14&gt;I18,K14,K18)))))</f>
        <v/>
      </c>
      <c r="H16" s="88"/>
      <c r="I16" s="116"/>
      <c r="J16" s="103" t="s">
        <v>107</v>
      </c>
      <c r="K16" s="104"/>
      <c r="L16" s="92"/>
      <c r="M16" s="88"/>
      <c r="N16" s="88"/>
      <c r="O16" s="87"/>
      <c r="P16" s="88"/>
      <c r="Q16" s="103" t="s">
        <v>105</v>
      </c>
      <c r="R16" s="104"/>
      <c r="S16" s="87"/>
      <c r="T16" s="122"/>
      <c r="U16" s="69" t="str">
        <f>IF(OR(S14="F",S14="A"),Q18,IF(OR(S18="F",S18="A"),Q14,IF(S14=S18,"",(IF(S14&gt;S18,Q14,Q18)))))</f>
        <v/>
      </c>
      <c r="V16" s="189" t="str">
        <f>IF(OR(S14="F",S14="A"),R18,IF(OR(S18="F",S18="A"),R14,IF(S14=S18,"",(IF(S14&gt;S18,R14,R18)))))</f>
        <v/>
      </c>
      <c r="W16" s="192" t="s">
        <v>64</v>
      </c>
      <c r="Y16" s="84">
        <v>6</v>
      </c>
      <c r="Z16" s="109" t="str">
        <f>IF(B18="","",IF(B18=F16,F20,F16))</f>
        <v/>
      </c>
      <c r="AB16" s="110" t="str">
        <f>M17</f>
        <v>Blanc 12</v>
      </c>
      <c r="AC16" s="111" t="str">
        <f>IF(AB16=M17,IF(O19="F","",O17),0)</f>
        <v>F</v>
      </c>
      <c r="AD16" s="111" t="str">
        <f>IF(AB16=M17,IF(O17="F","",O19),0)</f>
        <v/>
      </c>
      <c r="AE16" s="112">
        <f>IF(AB16=Q18,IF(S14="F","",S18),0)</f>
        <v>0</v>
      </c>
      <c r="AF16" s="112">
        <f>IF(AB16=Q18,IF(S18="F","",S14),0)</f>
        <v>0</v>
      </c>
      <c r="AG16" s="111" t="str">
        <f>IF(AB16=J18,IF(I14="F","",I18),0)</f>
        <v>F</v>
      </c>
      <c r="AH16" s="111" t="str">
        <f>IF(AB16=J18,IF(I18="F","",I14),0)</f>
        <v/>
      </c>
      <c r="AI16" s="112">
        <f>IF(AB16=F16,IF(E20="F","",E16),0)</f>
        <v>0</v>
      </c>
      <c r="AJ16" s="112">
        <f>IF(AB16=F16,IF(E16="F","",E20),0)</f>
        <v>0</v>
      </c>
      <c r="AK16" s="111">
        <f>IF(AB16=F10,IF(E6="F","",E10),0)</f>
        <v>0</v>
      </c>
      <c r="AL16" s="111">
        <f>IF(AB16=F10,IF(E10="F","",E6),0)</f>
        <v>0</v>
      </c>
      <c r="AM16" s="113">
        <f t="shared" si="1"/>
        <v>0</v>
      </c>
      <c r="AN16" s="113">
        <f t="shared" si="1"/>
        <v>0</v>
      </c>
      <c r="AO16" s="109">
        <f>AM16-AN16</f>
        <v>0</v>
      </c>
      <c r="AQ16" s="129"/>
      <c r="AR16" s="119" t="str">
        <f>Z7</f>
        <v>Blanc 7</v>
      </c>
      <c r="AS16" s="120">
        <f>IF(AR16="","",(VLOOKUP(AR16,AB4:AO17,14,FALSE)))</f>
        <v>0</v>
      </c>
      <c r="AT16" s="132"/>
    </row>
    <row r="17" spans="1:46" ht="30" customHeight="1" thickBot="1">
      <c r="A17" s="86"/>
      <c r="B17" s="123"/>
      <c r="C17" s="89" t="s">
        <v>36</v>
      </c>
      <c r="D17" s="89"/>
      <c r="E17" s="116"/>
      <c r="F17" s="88"/>
      <c r="G17" s="88"/>
      <c r="H17" s="88"/>
      <c r="I17" s="116"/>
      <c r="J17" s="88"/>
      <c r="K17" s="88"/>
      <c r="L17" s="92">
        <v>31</v>
      </c>
      <c r="M17" s="69" t="str">
        <f>IF(IF(ISNA(VLOOKUP(L17,Inscrits!$A$2:$C$33,2,FALSE)),"",VLOOKUP(L17,Inscrits!$A$2:$C$33,2,FALSE))=0,"",IF(ISNA(VLOOKUP(L17,Inscrits!$A$2:$C$33,2,FALSE)),"",VLOOKUP(L17,Inscrits!$A$2:$C$33,2,FALSE)))</f>
        <v>Blanc 12</v>
      </c>
      <c r="N17" s="70" t="str">
        <f>IF(IF(ISNA(VLOOKUP(L17,Inscrits!$A$2:$C$33,3,FALSE)),"","("&amp;(VLOOKUP(L17,Inscrits!$A$2:$C$33,3,FALSE))&amp;")")="()","",IF(ISNA(VLOOKUP(L17,Inscrits!$A$2:$C$33,3,FALSE)),"","("&amp;(VLOOKUP(L17,Inscrits!$A$2:$C$33,3,FALSE))&amp;")"))</f>
        <v/>
      </c>
      <c r="O17" s="93" t="s">
        <v>49</v>
      </c>
      <c r="P17" s="94"/>
      <c r="Q17" s="88"/>
      <c r="R17" s="88"/>
      <c r="S17" s="87"/>
      <c r="T17" s="117"/>
      <c r="U17" s="89"/>
      <c r="V17" s="89"/>
      <c r="W17" s="90"/>
      <c r="Y17" s="84">
        <v>8</v>
      </c>
      <c r="Z17" s="109" t="str">
        <f>IF(F16="","",IF(F16=J14,J18,J14))</f>
        <v/>
      </c>
      <c r="AB17" s="110" t="str">
        <f>M19</f>
        <v>KLEIN STEPHANE</v>
      </c>
      <c r="AC17" s="111" t="str">
        <f>IF(AB17=M19,IF(O17="F","",O19),0)</f>
        <v/>
      </c>
      <c r="AD17" s="111" t="str">
        <f>IF(AB17=M19,IF(O19="F","",O17),0)</f>
        <v>F</v>
      </c>
      <c r="AE17" s="112">
        <f>IF(AB17=Q18,IF(S14="F","",S18),0)</f>
        <v>0</v>
      </c>
      <c r="AF17" s="112">
        <f>IF(AB17=Q18,IF(S18="F","",S14),0)</f>
        <v>0</v>
      </c>
      <c r="AG17" s="111">
        <f>IF(AB17=J18,IF(I14="F","",I18),0)</f>
        <v>0</v>
      </c>
      <c r="AH17" s="111">
        <f>IF(AB17=J18,IF(I18="F","",I14),0)</f>
        <v>0</v>
      </c>
      <c r="AI17" s="112">
        <f>IF(AB17=F16,IF(E20="F","",E16),0)</f>
        <v>0</v>
      </c>
      <c r="AJ17" s="112">
        <f>IF(AB17=F16,IF(E16="F","",E20),0)</f>
        <v>0</v>
      </c>
      <c r="AK17" s="111">
        <f>IF(AB17=F10,IF(E6="F","",E10),0)</f>
        <v>0</v>
      </c>
      <c r="AL17" s="111">
        <f>IF(AB17=F10,IF(E10="F","",E6),0)</f>
        <v>0</v>
      </c>
      <c r="AM17" s="113">
        <f t="shared" si="1"/>
        <v>0</v>
      </c>
      <c r="AN17" s="113">
        <f t="shared" si="1"/>
        <v>0</v>
      </c>
      <c r="AO17" s="109">
        <f>AM17-AN17</f>
        <v>0</v>
      </c>
      <c r="AQ17" s="129"/>
      <c r="AR17" s="119" t="str">
        <f>Z17</f>
        <v/>
      </c>
      <c r="AS17" s="120" t="str">
        <f>IF(AR17="","",(VLOOKUP(AR17,AB4:AO17,14,FALSE)))</f>
        <v/>
      </c>
      <c r="AT17" s="132"/>
    </row>
    <row r="18" spans="1:46" ht="30" customHeight="1" thickBot="1">
      <c r="A18" s="191" t="s">
        <v>66</v>
      </c>
      <c r="B18" s="190" t="str">
        <f>IF(OR(E16="F",E16="A"),F20,IF(OR(E20="F",E20="A"),F16,IF(E16=E20,"",(IF(E16&gt;E20,F16,F20)))))</f>
        <v/>
      </c>
      <c r="C18" s="124" t="str">
        <f>IF(OR(E16="F",E16="A"),G20,IF(OR(E20="F",E20="A"),G16,IF(E16=E20,"",(IF(E16&gt;E20,G16,G20)))))</f>
        <v/>
      </c>
      <c r="D18" s="89"/>
      <c r="E18" s="116"/>
      <c r="F18" s="103" t="s">
        <v>109</v>
      </c>
      <c r="G18" s="104"/>
      <c r="H18" s="101"/>
      <c r="I18" s="102" t="s">
        <v>49</v>
      </c>
      <c r="J18" s="69" t="str">
        <f>IF(OR(AND(O17="F",O19="F"),AND(O17="A",O19="A")),M19,IF(OR(O17="F",O17="A"),M17,IF(OR(O19="F",O19="A"),M19,IF(O17=O19,"",(IF(O17&lt;O19,M17,M19))))))</f>
        <v>Blanc 12</v>
      </c>
      <c r="K18" s="70" t="str">
        <f>IF(OR(AND(O17="F",O19="F"),AND(O17="A",O19="A")),N19,IF(OR(O17="F",O17="A"),N17,IF(OR(O19="F",O19="A"),N19,IF(O17=O19,"",(IF(O17&lt;O19,N17,N19))))))</f>
        <v/>
      </c>
      <c r="L18" s="92"/>
      <c r="M18" s="103" t="s">
        <v>103</v>
      </c>
      <c r="N18" s="104"/>
      <c r="O18" s="105"/>
      <c r="P18" s="125"/>
      <c r="Q18" s="69" t="str">
        <f>IF(OR(AND(O17="F",O19="F"),AND(O17="A",O19="A")),M17,IF(OR(O17="F",O17="A"),M19,IF(OR(O19="F",O19="A"),M17,IF(O17=O19,"",(IF(O17&gt;O19,M17,M19))))))</f>
        <v>KLEIN STEPHANE</v>
      </c>
      <c r="R18" s="70" t="str">
        <f>IF(OR(AND(O17="F",O19="F"),AND(O17="A",O19="A")),N17,IF(OR(O17="F",O17="A"),N19,IF(OR(O19="F",O19="A"),N17,IF(O17=O19,"",(IF(O17&gt;O19,N17,N19))))))</f>
        <v>(2)</v>
      </c>
      <c r="S18" s="107"/>
      <c r="T18" s="108"/>
      <c r="U18" s="89"/>
      <c r="V18" s="89"/>
      <c r="W18" s="90"/>
      <c r="AQ18" s="133"/>
      <c r="AR18" s="134"/>
      <c r="AS18" s="134"/>
      <c r="AT18" s="135"/>
    </row>
    <row r="19" spans="1:46" ht="30" customHeight="1" thickBot="1">
      <c r="A19" s="86"/>
      <c r="B19" s="89"/>
      <c r="C19" s="89"/>
      <c r="D19" s="89"/>
      <c r="E19" s="116"/>
      <c r="F19" s="88"/>
      <c r="G19" s="88"/>
      <c r="H19" s="88"/>
      <c r="I19" s="87"/>
      <c r="J19" s="91"/>
      <c r="K19" s="88" t="s">
        <v>29</v>
      </c>
      <c r="L19" s="92">
        <v>2</v>
      </c>
      <c r="M19" s="69" t="str">
        <f>IF(IF(ISNA(VLOOKUP(L19,Inscrits!$A$2:$C$33,2,FALSE)),"",VLOOKUP(L19,Inscrits!$A$2:$C$33,2,FALSE))=0,"",IF(ISNA(VLOOKUP(L19,Inscrits!$A$2:$C$33,2,FALSE)),"",VLOOKUP(L19,Inscrits!$A$2:$C$33,2,FALSE)))</f>
        <v>KLEIN STEPHANE</v>
      </c>
      <c r="N19" s="70" t="str">
        <f>IF(IF(ISNA(VLOOKUP(L19,Inscrits!$A$2:$C$33,3,FALSE)),"","("&amp;(VLOOKUP(L19,Inscrits!$A$2:$C$33,3,FALSE))&amp;")")="()","",IF(ISNA(VLOOKUP(L19,Inscrits!$A$2:$C$33,3,FALSE)),"","("&amp;(VLOOKUP(L19,Inscrits!$A$2:$C$33,3,FALSE))&amp;")"))</f>
        <v>(2)</v>
      </c>
      <c r="O19" s="93"/>
      <c r="P19" s="94"/>
      <c r="Q19" s="95" t="s">
        <v>6</v>
      </c>
      <c r="R19" s="88"/>
      <c r="S19" s="87"/>
      <c r="T19" s="89"/>
      <c r="U19" s="89"/>
      <c r="V19" s="89"/>
      <c r="W19" s="90"/>
    </row>
    <row r="20" spans="1:46" ht="30" customHeight="1">
      <c r="A20" s="86"/>
      <c r="B20" s="89"/>
      <c r="C20" s="89"/>
      <c r="D20" s="121"/>
      <c r="E20" s="102"/>
      <c r="F20" s="69" t="str">
        <f>IF(OR(S4="F",S4="A"),Q4,IF(OR(S8="F",S8="A"),Q8,IF(S4=S8,"",(IF(S4&lt;S8,Q4,Q8)))))</f>
        <v/>
      </c>
      <c r="G20" s="70" t="str">
        <f>IF(OR(S4="F",S4="A"),R4,IF(OR(S8="F",S8="A"),R8,IF(S4=S8,"",(IF(S4&lt;S8,R4,R8)))))</f>
        <v/>
      </c>
      <c r="H20" s="88"/>
      <c r="I20" s="87"/>
      <c r="J20" s="88"/>
      <c r="K20" s="88"/>
      <c r="L20" s="92"/>
      <c r="M20" s="88"/>
      <c r="N20" s="88"/>
      <c r="O20" s="87"/>
      <c r="P20" s="88"/>
      <c r="Q20" s="88"/>
      <c r="R20" s="88"/>
      <c r="S20" s="87"/>
      <c r="T20" s="89"/>
      <c r="U20" s="89"/>
      <c r="V20" s="89"/>
      <c r="W20" s="90"/>
      <c r="AQ20" s="182"/>
      <c r="AR20" s="183"/>
      <c r="AS20" s="183"/>
      <c r="AT20" s="184"/>
    </row>
    <row r="21" spans="1:46" ht="30" customHeight="1">
      <c r="A21" s="86"/>
      <c r="B21" s="89"/>
      <c r="C21" s="89"/>
      <c r="D21" s="89"/>
      <c r="E21" s="87"/>
      <c r="F21" s="91"/>
      <c r="G21" s="88" t="s">
        <v>34</v>
      </c>
      <c r="H21" s="88"/>
      <c r="I21" s="87"/>
      <c r="J21" s="216" t="str">
        <f>"("&amp;Accueil!G18&amp;" manches côté perdant)"</f>
        <v>(3 manches côté perdant)</v>
      </c>
      <c r="K21" s="216"/>
      <c r="L21" s="216"/>
      <c r="M21" s="216"/>
      <c r="N21" s="216"/>
      <c r="O21" s="216"/>
      <c r="P21" s="216"/>
      <c r="Q21" s="216"/>
      <c r="R21" s="216"/>
      <c r="S21" s="87"/>
      <c r="T21" s="89"/>
      <c r="U21" s="89"/>
      <c r="V21" s="89"/>
      <c r="W21" s="90"/>
      <c r="AQ21" s="117"/>
      <c r="AR21" s="89"/>
      <c r="AS21" s="89"/>
      <c r="AT21" s="185"/>
    </row>
    <row r="22" spans="1:46" ht="30" customHeight="1" thickBot="1">
      <c r="A22" s="136"/>
      <c r="B22" s="137"/>
      <c r="C22" s="137"/>
      <c r="D22" s="137"/>
      <c r="E22" s="138"/>
      <c r="F22" s="139"/>
      <c r="G22" s="139"/>
      <c r="H22" s="139"/>
      <c r="I22" s="138"/>
      <c r="J22" s="217"/>
      <c r="K22" s="217"/>
      <c r="L22" s="217"/>
      <c r="M22" s="217"/>
      <c r="N22" s="217"/>
      <c r="O22" s="217"/>
      <c r="P22" s="217"/>
      <c r="Q22" s="217"/>
      <c r="R22" s="217"/>
      <c r="S22" s="138"/>
      <c r="T22" s="137"/>
      <c r="U22" s="137"/>
      <c r="V22" s="137"/>
      <c r="W22" s="140"/>
      <c r="AQ22" s="186"/>
      <c r="AR22" s="187"/>
      <c r="AS22" s="187"/>
      <c r="AT22" s="188"/>
    </row>
    <row r="23" spans="1:46" ht="30.95" customHeight="1" thickTop="1"/>
    <row r="24" spans="1:46" ht="14.1" customHeight="1">
      <c r="M24" s="88"/>
      <c r="N24" s="88"/>
    </row>
  </sheetData>
  <mergeCells count="6">
    <mergeCell ref="J21:R22"/>
    <mergeCell ref="AQ2:AT2"/>
    <mergeCell ref="AQ12:AT12"/>
    <mergeCell ref="B13:C13"/>
    <mergeCell ref="U11:V11"/>
    <mergeCell ref="J1:R2"/>
  </mergeCells>
  <phoneticPr fontId="0" type="noConversion"/>
  <conditionalFormatting sqref="F6:G6">
    <cfRule type="expression" dxfId="115" priority="1" stopIfTrue="1">
      <formula>AND(($F$6=$B$8),($F$6&lt;&gt;""))</formula>
    </cfRule>
    <cfRule type="expression" priority="2" stopIfTrue="1">
      <formula>$F$10=$B$8</formula>
    </cfRule>
    <cfRule type="expression" dxfId="114" priority="3" stopIfTrue="1">
      <formula>AND(($G$8&lt;&gt;""),($F$6&lt;&gt;""))</formula>
    </cfRule>
  </conditionalFormatting>
  <conditionalFormatting sqref="J8:K8">
    <cfRule type="expression" dxfId="113" priority="4" stopIfTrue="1">
      <formula>AND(($J$8=$F$6),($J$8&lt;&gt;""))</formula>
    </cfRule>
    <cfRule type="expression" priority="5" stopIfTrue="1">
      <formula>$J$4=$F$6</formula>
    </cfRule>
    <cfRule type="expression" dxfId="112" priority="6" stopIfTrue="1">
      <formula>AND(($K$6&lt;&gt;""),($J$8&lt;&gt;""))</formula>
    </cfRule>
  </conditionalFormatting>
  <conditionalFormatting sqref="J4:K4">
    <cfRule type="expression" dxfId="111" priority="7" stopIfTrue="1">
      <formula>AND(($J$4=$F$6),($J$4&lt;&gt;""))</formula>
    </cfRule>
    <cfRule type="expression" priority="8" stopIfTrue="1">
      <formula>$J$8=$F$6</formula>
    </cfRule>
    <cfRule type="expression" dxfId="110" priority="9" stopIfTrue="1">
      <formula>AND(($K$6&lt;&gt;""),($J$4&lt;&gt;""))</formula>
    </cfRule>
  </conditionalFormatting>
  <conditionalFormatting sqref="F10:G10">
    <cfRule type="expression" dxfId="109" priority="10" stopIfTrue="1">
      <formula>AND(($F$10=$B$8),($F$10&lt;&gt;""))</formula>
    </cfRule>
    <cfRule type="expression" priority="11" stopIfTrue="1">
      <formula>$F$6=$B$8</formula>
    </cfRule>
    <cfRule type="expression" dxfId="108" priority="12" stopIfTrue="1">
      <formula>AND(($G$8&lt;&gt;""),($F$10&lt;&gt;""))</formula>
    </cfRule>
  </conditionalFormatting>
  <conditionalFormatting sqref="F16:G16">
    <cfRule type="expression" dxfId="107" priority="13" stopIfTrue="1">
      <formula>AND(($F$16=$B$18),($F$16&lt;&gt;""))</formula>
    </cfRule>
    <cfRule type="expression" priority="14" stopIfTrue="1">
      <formula>$F$20=$B$18</formula>
    </cfRule>
    <cfRule type="expression" dxfId="106" priority="15" stopIfTrue="1">
      <formula>AND(($G$18&lt;&gt;""),($F$16&lt;&gt;""))</formula>
    </cfRule>
  </conditionalFormatting>
  <conditionalFormatting sqref="F20:G20">
    <cfRule type="expression" dxfId="105" priority="16" stopIfTrue="1">
      <formula>AND(($F$20=$B$18),($F$20&lt;&gt;""))</formula>
    </cfRule>
    <cfRule type="expression" priority="17" stopIfTrue="1">
      <formula>$F$16=$B$18</formula>
    </cfRule>
    <cfRule type="expression" dxfId="104" priority="18" stopIfTrue="1">
      <formula>AND(($G$18&lt;&gt;""),($F$20&lt;&gt;""))</formula>
    </cfRule>
  </conditionalFormatting>
  <conditionalFormatting sqref="J14:K14">
    <cfRule type="expression" dxfId="103" priority="19" stopIfTrue="1">
      <formula>AND(($J$14=$F$16),($J$14&lt;&gt;""))</formula>
    </cfRule>
    <cfRule type="expression" priority="20" stopIfTrue="1">
      <formula>$J$18=$F$16</formula>
    </cfRule>
    <cfRule type="expression" dxfId="102" priority="21" stopIfTrue="1">
      <formula>AND(($K$16&lt;&gt;""),($J$14&lt;&gt;""))</formula>
    </cfRule>
  </conditionalFormatting>
  <conditionalFormatting sqref="J18:K18">
    <cfRule type="expression" dxfId="101" priority="22" stopIfTrue="1">
      <formula>AND(($J$18=$F$16),($J$18&lt;&gt;""))</formula>
    </cfRule>
    <cfRule type="expression" priority="23" stopIfTrue="1">
      <formula>$J$14=$F$16</formula>
    </cfRule>
    <cfRule type="expression" dxfId="100" priority="24" stopIfTrue="1">
      <formula>AND(($K$16&lt;&gt;""),($J$18&lt;&gt;""))</formula>
    </cfRule>
  </conditionalFormatting>
  <conditionalFormatting sqref="Q4:R4">
    <cfRule type="expression" dxfId="99" priority="25" stopIfTrue="1">
      <formula>AND(($Q$4=$U$6),($Q$4&lt;&gt;""))</formula>
    </cfRule>
    <cfRule type="expression" priority="26" stopIfTrue="1">
      <formula>$Q$8=$U$6</formula>
    </cfRule>
    <cfRule type="expression" dxfId="98" priority="27" stopIfTrue="1">
      <formula>AND(($R$6&lt;&gt;""),($Q$4&lt;&gt;""))</formula>
    </cfRule>
  </conditionalFormatting>
  <conditionalFormatting sqref="Q8:R8">
    <cfRule type="expression" dxfId="97" priority="28" stopIfTrue="1">
      <formula>AND(($Q$8=$U$6),($Q$8&lt;&gt;""))</formula>
    </cfRule>
    <cfRule type="expression" priority="29" stopIfTrue="1">
      <formula>$Q$4=$U$6</formula>
    </cfRule>
    <cfRule type="expression" dxfId="96" priority="30" stopIfTrue="1">
      <formula>AND(($R$6&lt;&gt;""),($Q$8&lt;&gt;""))</formula>
    </cfRule>
  </conditionalFormatting>
  <conditionalFormatting sqref="Q14:R14">
    <cfRule type="expression" dxfId="95" priority="31" stopIfTrue="1">
      <formula>AND(($Q$14=$U$16),($Q$14&lt;&gt;""))</formula>
    </cfRule>
    <cfRule type="expression" priority="32" stopIfTrue="1">
      <formula>$Q$18=$U$16</formula>
    </cfRule>
    <cfRule type="expression" dxfId="94" priority="33" stopIfTrue="1">
      <formula>AND(($R$16&lt;&gt;""),($Q$14&lt;&gt;""))</formula>
    </cfRule>
  </conditionalFormatting>
  <conditionalFormatting sqref="Q18:R18">
    <cfRule type="expression" dxfId="93" priority="34" stopIfTrue="1">
      <formula>AND(($Q$18=$U$16),($Q$18&lt;&gt;""))</formula>
    </cfRule>
    <cfRule type="expression" priority="35" stopIfTrue="1">
      <formula>$Q$14=$U$16</formula>
    </cfRule>
    <cfRule type="expression" dxfId="92" priority="36" stopIfTrue="1">
      <formula>AND(($R$16&lt;&gt;""),($Q$18&lt;&gt;""))</formula>
    </cfRule>
  </conditionalFormatting>
  <conditionalFormatting sqref="M3:N3">
    <cfRule type="expression" dxfId="91" priority="37" stopIfTrue="1">
      <formula>AND(($M$3=$Q$4),($M$3&lt;&gt;""))</formula>
    </cfRule>
    <cfRule type="expression" dxfId="90" priority="38" stopIfTrue="1">
      <formula>$M$5=$Q$4</formula>
    </cfRule>
    <cfRule type="expression" dxfId="89" priority="39" stopIfTrue="1">
      <formula>AND(($N$4&lt;&gt;""),($M$3&lt;&gt;""))</formula>
    </cfRule>
  </conditionalFormatting>
  <conditionalFormatting sqref="M5:N5">
    <cfRule type="expression" dxfId="88" priority="40" stopIfTrue="1">
      <formula>AND(($M$5=$Q$4),($M$5&lt;&gt;""))</formula>
    </cfRule>
    <cfRule type="expression" priority="41" stopIfTrue="1">
      <formula>$M$3=$Q$4</formula>
    </cfRule>
    <cfRule type="expression" dxfId="87" priority="42" stopIfTrue="1">
      <formula>AND(($N$4&lt;&gt;""),($M$5&lt;&gt;""))</formula>
    </cfRule>
  </conditionalFormatting>
  <conditionalFormatting sqref="M7:N7">
    <cfRule type="expression" dxfId="86" priority="43" stopIfTrue="1">
      <formula>AND(($M$7=$Q$8),($M$7&lt;&gt;""))</formula>
    </cfRule>
    <cfRule type="expression" priority="44" stopIfTrue="1">
      <formula>$M$9=$Q$8</formula>
    </cfRule>
    <cfRule type="expression" dxfId="85" priority="45" stopIfTrue="1">
      <formula>AND(($N$8&lt;&gt;""),($M$7&lt;&gt;""))</formula>
    </cfRule>
  </conditionalFormatting>
  <conditionalFormatting sqref="M9:N9">
    <cfRule type="expression" dxfId="84" priority="46" stopIfTrue="1">
      <formula>AND(($M$9=$Q$8),($M$9&lt;&gt;""))</formula>
    </cfRule>
    <cfRule type="expression" priority="47" stopIfTrue="1">
      <formula>$M$7=$Q$8</formula>
    </cfRule>
    <cfRule type="expression" dxfId="83" priority="48" stopIfTrue="1">
      <formula>AND(($N$8&lt;&gt;""),($M$9&lt;&gt;""))</formula>
    </cfRule>
  </conditionalFormatting>
  <conditionalFormatting sqref="M13:N13">
    <cfRule type="expression" dxfId="82" priority="49" stopIfTrue="1">
      <formula>AND(($M$13=$Q$14),($M$13&lt;&gt;""))</formula>
    </cfRule>
    <cfRule type="expression" priority="50" stopIfTrue="1">
      <formula>$M$15=$Q$14</formula>
    </cfRule>
    <cfRule type="expression" dxfId="81" priority="51" stopIfTrue="1">
      <formula>AND(($N$14&lt;&gt;""),($M$13&lt;&gt;""))</formula>
    </cfRule>
  </conditionalFormatting>
  <conditionalFormatting sqref="M15:N15">
    <cfRule type="expression" dxfId="80" priority="52" stopIfTrue="1">
      <formula>AND(($M$15=$Q$14),($M$15&lt;&gt;""))</formula>
    </cfRule>
    <cfRule type="expression" priority="53" stopIfTrue="1">
      <formula>$M$13=$Q$14</formula>
    </cfRule>
    <cfRule type="expression" dxfId="79" priority="54" stopIfTrue="1">
      <formula>AND(($N$14&lt;&gt;""),($M$15&lt;&gt;""))</formula>
    </cfRule>
  </conditionalFormatting>
  <conditionalFormatting sqref="M17:N17">
    <cfRule type="expression" dxfId="78" priority="55" stopIfTrue="1">
      <formula>AND(($M$17=$Q$18),($M$17&lt;&gt;""))</formula>
    </cfRule>
    <cfRule type="expression" priority="56" stopIfTrue="1">
      <formula>$M$19=$Q$18</formula>
    </cfRule>
    <cfRule type="expression" dxfId="77" priority="57" stopIfTrue="1">
      <formula>AND(($N$18&lt;&gt;""),($M$17&lt;&gt;""))</formula>
    </cfRule>
  </conditionalFormatting>
  <conditionalFormatting sqref="M19:N19">
    <cfRule type="expression" dxfId="76" priority="58" stopIfTrue="1">
      <formula>AND(($M$19=$Q$18),($M$19&lt;&gt;""))</formula>
    </cfRule>
    <cfRule type="expression" priority="59" stopIfTrue="1">
      <formula>$M$17=$Q$18</formula>
    </cfRule>
    <cfRule type="expression" dxfId="75" priority="60" stopIfTrue="1">
      <formula>AND(($N$18&lt;&gt;""),($M$19&lt;&gt;""))</formula>
    </cfRule>
  </conditionalFormatting>
  <conditionalFormatting sqref="S14 S8 S4 S18 O19 O17 O15 O13 O9 O7 O5 O3 I4 I8 E6 E10 E16 E20 I18 I14">
    <cfRule type="cellIs" dxfId="74" priority="61" stopIfTrue="1" operator="equal">
      <formula>"F"</formula>
    </cfRule>
    <cfRule type="cellIs" dxfId="73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R6 N4 N14 N18 K16 R16 K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32 joueurs)&amp;R&amp;"Comic Sans MS,Gras"&amp;20LIGUE FFB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AI43"/>
  <sheetViews>
    <sheetView showGridLines="0" zoomScale="70" zoomScaleNormal="70" workbookViewId="0">
      <selection activeCell="AJ17" sqref="AJ17"/>
    </sheetView>
  </sheetViews>
  <sheetFormatPr baseColWidth="10" defaultRowHeight="19.5"/>
  <cols>
    <col min="1" max="1" width="10.42578125" style="144" customWidth="1"/>
    <col min="2" max="2" width="24.7109375" style="142" customWidth="1"/>
    <col min="3" max="3" width="5.42578125" style="178" customWidth="1"/>
    <col min="4" max="4" width="2.42578125" style="178" customWidth="1"/>
    <col min="5" max="5" width="10.7109375" style="145" customWidth="1"/>
    <col min="6" max="6" width="24.7109375" style="147" customWidth="1"/>
    <col min="7" max="7" width="5.28515625" style="147" customWidth="1"/>
    <col min="8" max="8" width="2.42578125" style="147" customWidth="1"/>
    <col min="9" max="9" width="10.7109375" style="146" customWidth="1"/>
    <col min="10" max="10" width="24.7109375" style="147" customWidth="1"/>
    <col min="11" max="11" width="5.28515625" style="147" customWidth="1"/>
    <col min="12" max="12" width="2.42578125" style="147" customWidth="1"/>
    <col min="13" max="13" width="10.7109375" style="146" customWidth="1"/>
    <col min="14" max="14" width="24.7109375" style="147" customWidth="1"/>
    <col min="15" max="15" width="5.28515625" style="147" customWidth="1"/>
    <col min="16" max="16" width="2.42578125" style="147" customWidth="1"/>
    <col min="17" max="17" width="10.7109375" style="146" customWidth="1"/>
    <col min="18" max="18" width="24.7109375" style="147" customWidth="1"/>
    <col min="19" max="19" width="5.28515625" style="147" customWidth="1"/>
    <col min="20" max="20" width="6.85546875" style="147" customWidth="1"/>
    <col min="21" max="21" width="6.85546875" style="146" hidden="1" customWidth="1"/>
    <col min="22" max="22" width="24" style="148" hidden="1" customWidth="1"/>
    <col min="23" max="27" width="11.42578125" style="149" hidden="1" customWidth="1"/>
    <col min="28" max="28" width="11.42578125" style="148" hidden="1" customWidth="1"/>
    <col min="29" max="29" width="24" style="148" hidden="1" customWidth="1"/>
    <col min="30" max="30" width="10.7109375" style="149" hidden="1" customWidth="1"/>
    <col min="31" max="31" width="11.42578125" style="148" hidden="1" customWidth="1"/>
    <col min="32" max="32" width="24" style="148" hidden="1" customWidth="1"/>
    <col min="33" max="33" width="11.42578125" style="149" hidden="1" customWidth="1"/>
    <col min="34" max="35" width="11.42578125" style="148" hidden="1" customWidth="1"/>
    <col min="36" max="16384" width="11.42578125" style="148"/>
  </cols>
  <sheetData>
    <row r="1" spans="1:35" ht="29.25">
      <c r="B1" s="226" t="s">
        <v>12</v>
      </c>
      <c r="C1" s="226"/>
      <c r="D1" s="226"/>
      <c r="F1" s="226" t="s">
        <v>13</v>
      </c>
      <c r="G1" s="226"/>
      <c r="H1" s="226"/>
      <c r="J1" s="226" t="s">
        <v>14</v>
      </c>
      <c r="K1" s="226"/>
      <c r="L1" s="226"/>
      <c r="N1" s="226" t="s">
        <v>79</v>
      </c>
      <c r="O1" s="226"/>
      <c r="P1" s="226"/>
    </row>
    <row r="2" spans="1:35" ht="40.5">
      <c r="B2" s="225" t="str">
        <f>"("&amp;Accueil!D20&amp;" manches)"</f>
        <v>(4 manches)</v>
      </c>
      <c r="C2" s="225"/>
      <c r="D2" s="225"/>
      <c r="F2" s="225" t="str">
        <f>"("&amp;Accueil!G20&amp;" manches)"</f>
        <v>(4 manches)</v>
      </c>
      <c r="G2" s="225"/>
      <c r="H2" s="225"/>
      <c r="J2" s="225" t="str">
        <f>"("&amp;Accueil!D22&amp;" manches)"</f>
        <v>(4 manches)</v>
      </c>
      <c r="K2" s="225"/>
      <c r="L2" s="225"/>
      <c r="N2" s="225" t="str">
        <f>"("&amp;Accueil!G22&amp;" manches)"</f>
        <v>(5 manches)</v>
      </c>
      <c r="O2" s="225"/>
      <c r="P2" s="225"/>
    </row>
    <row r="3" spans="1:35" ht="24.95" customHeight="1" thickBot="1">
      <c r="B3" s="103" t="s">
        <v>100</v>
      </c>
      <c r="C3" s="104"/>
      <c r="D3" s="150"/>
      <c r="E3" s="151"/>
      <c r="F3" s="152"/>
      <c r="G3" s="152"/>
      <c r="H3" s="152"/>
      <c r="I3" s="153"/>
      <c r="J3" s="152"/>
      <c r="K3" s="152"/>
      <c r="L3" s="152"/>
      <c r="M3" s="153"/>
      <c r="N3" s="152"/>
      <c r="O3" s="152"/>
      <c r="P3" s="152"/>
      <c r="Q3" s="153"/>
      <c r="R3" s="152"/>
      <c r="S3" s="152"/>
      <c r="V3" s="154" t="s">
        <v>21</v>
      </c>
      <c r="W3" s="155" t="s">
        <v>22</v>
      </c>
      <c r="X3" s="155" t="s">
        <v>23</v>
      </c>
      <c r="Y3" s="155" t="s">
        <v>24</v>
      </c>
      <c r="Z3" s="156" t="s">
        <v>79</v>
      </c>
      <c r="AA3" s="157" t="s">
        <v>26</v>
      </c>
      <c r="AC3" s="154" t="s">
        <v>21</v>
      </c>
      <c r="AD3" s="157" t="s">
        <v>25</v>
      </c>
      <c r="AF3" s="154" t="s">
        <v>21</v>
      </c>
      <c r="AG3" s="157" t="s">
        <v>25</v>
      </c>
      <c r="AH3" s="157" t="s">
        <v>26</v>
      </c>
      <c r="AI3" s="157" t="s">
        <v>27</v>
      </c>
    </row>
    <row r="4" spans="1:35" ht="24.95" customHeight="1">
      <c r="A4" s="144" t="s">
        <v>56</v>
      </c>
      <c r="B4" s="158" t="str">
        <f>IF('1'!U6=0,"",'1'!U6)</f>
        <v/>
      </c>
      <c r="C4" s="159" t="str">
        <f>IF('1'!V6=0,"",'1'!V6)</f>
        <v/>
      </c>
      <c r="D4" s="160"/>
      <c r="E4" s="161"/>
      <c r="F4" s="150"/>
      <c r="G4" s="162"/>
      <c r="H4" s="150"/>
      <c r="I4" s="161"/>
      <c r="J4" s="150"/>
      <c r="K4" s="162"/>
      <c r="L4" s="150"/>
      <c r="M4" s="161"/>
      <c r="N4" s="150"/>
      <c r="O4" s="162"/>
      <c r="P4" s="150"/>
      <c r="Q4" s="161"/>
      <c r="R4" s="150"/>
      <c r="S4" s="162"/>
      <c r="T4" s="88"/>
      <c r="U4" s="101"/>
      <c r="V4" s="163" t="str">
        <f>B4</f>
        <v/>
      </c>
      <c r="W4" s="164">
        <f>IF(AND(D4="A",D5="A"),0,IF(D4="A",-D5,IF(D5="A",D4,D4-D5)))</f>
        <v>0</v>
      </c>
      <c r="X4" s="164">
        <f>IF(F5=V4,IF(AND(H5="A",H7="A"),0,IF(OR(W4&gt;0,D5="A"),IF(H5="A",-H7,IF(H7="A",H5,H5-H7)),0)),0)</f>
        <v>0</v>
      </c>
      <c r="Y4" s="164">
        <f>IF(J6=V4,IF(AND(L6="A",L12="A"),0,IF(OR(X4&gt;0,H7="A"),IF(L6="A",-L12,IF(L12="A",L6,L6-L12)),0)),0)</f>
        <v>0</v>
      </c>
      <c r="Z4" s="164">
        <f>IF(N9=V4,IF(AND(P9="A",P21="A"),0,IF(OR(Y4&gt;0,L12="A"),IF(P9="A",-P21,IF(P21="A",P9,P9-P21)),0)),0)</f>
        <v>0</v>
      </c>
      <c r="AA4" s="165">
        <f>SUM(W4:Z4)</f>
        <v>0</v>
      </c>
      <c r="AC4" s="163" t="str">
        <f>'1'!AR4</f>
        <v/>
      </c>
      <c r="AD4" s="165" t="str">
        <f>'1'!AS4</f>
        <v/>
      </c>
      <c r="AF4" s="163" t="str">
        <f>IF(Inscrits!B2=0,"",Inscrits!B2)</f>
        <v>PARDO RAMON</v>
      </c>
      <c r="AG4" s="165" t="e">
        <f>VLOOKUP(AF4,$AC$4:$AD$35,2,FALSE)</f>
        <v>#N/A</v>
      </c>
      <c r="AH4" s="165" t="e">
        <f>VLOOKUP(AF4,$V$4:$AA$35,6,FALSE)</f>
        <v>#N/A</v>
      </c>
      <c r="AI4" s="166" t="e">
        <f t="shared" ref="AI4:AI35" si="0">AG4+AH4</f>
        <v>#N/A</v>
      </c>
    </row>
    <row r="5" spans="1:35" ht="24.95" customHeight="1" thickBot="1">
      <c r="A5" s="144" t="s">
        <v>62</v>
      </c>
      <c r="B5" s="167" t="str">
        <f>IF('3'!B8=0,"",'3'!B8)</f>
        <v/>
      </c>
      <c r="C5" s="168" t="str">
        <f>IF('3'!C8=0,"",'3'!C8)</f>
        <v/>
      </c>
      <c r="D5" s="169"/>
      <c r="E5" s="161"/>
      <c r="F5" s="170" t="str">
        <f>IF(AND(D4="A",D5="A"),B4,IF(D4="A",B5,IF(D5="A",B4,IF(D4=D5,"",(IF(D4&gt;D5,B4,B5))))))</f>
        <v/>
      </c>
      <c r="G5" s="171" t="str">
        <f>IF(AND(D4="A",D5="A"),C4,IF(D4="A",C5,IF(D5="A",C4,IF(D4=D5,"",(IF(D4&gt;D5,C4,C5))))))</f>
        <v/>
      </c>
      <c r="H5" s="172"/>
      <c r="I5" s="173"/>
      <c r="J5" s="150"/>
      <c r="K5" s="150"/>
      <c r="L5" s="150"/>
      <c r="M5" s="161"/>
      <c r="N5" s="150"/>
      <c r="O5" s="150"/>
      <c r="P5" s="150"/>
      <c r="Q5" s="161"/>
      <c r="R5" s="150"/>
      <c r="S5" s="150"/>
      <c r="T5" s="88"/>
      <c r="U5" s="101"/>
      <c r="V5" s="163" t="str">
        <f>B5</f>
        <v/>
      </c>
      <c r="W5" s="164">
        <f>IF(AND(D4="A",D5="A"),0,IF(D5="A",-D4,IF(D4="A",D5,D5-D4)))</f>
        <v>0</v>
      </c>
      <c r="X5" s="164">
        <f>IF(F5=V5,IF(AND(H5="A",H7="A"),0,IF(OR(W5&gt;0,D4="A"),IF(H5="A",-H7,IF(H7="A",H5,H5-H7)),0)),0)</f>
        <v>0</v>
      </c>
      <c r="Y5" s="164">
        <f>IF(J6=V5,IF(AND(L6="A",L12="A"),0,IF(OR(X5&gt;0,H7="A"),IF(L6="A",-L12,IF(L12="A",L6,L6-L12)),0)),0)</f>
        <v>0</v>
      </c>
      <c r="Z5" s="164">
        <f>IF(N9=V5,IF(AND(P9="A",P21="A"),0,IF(OR(Y5&gt;0,L12="A"),IF(P9="A",-P21,IF(P21="A",P9,P9-P21)),0)),0)</f>
        <v>0</v>
      </c>
      <c r="AA5" s="165">
        <f t="shared" ref="AA5:AA19" si="1">SUM(W5:Z5)</f>
        <v>0</v>
      </c>
      <c r="AC5" s="163" t="str">
        <f>'1'!AR5</f>
        <v/>
      </c>
      <c r="AD5" s="165" t="str">
        <f>'1'!AS5</f>
        <v/>
      </c>
      <c r="AF5" s="163" t="str">
        <f>IF(Inscrits!B3=0,"",Inscrits!B3)</f>
        <v>KLEIN STEPHANE</v>
      </c>
      <c r="AG5" s="165" t="e">
        <f t="shared" ref="AG5:AG35" si="2">VLOOKUP(AF5,$AC$4:$AD$35,2,FALSE)</f>
        <v>#N/A</v>
      </c>
      <c r="AH5" s="165" t="e">
        <f t="shared" ref="AH5:AH35" si="3">VLOOKUP(AF5,$V$4:$AA$35,6,FALSE)</f>
        <v>#N/A</v>
      </c>
      <c r="AI5" s="166" t="e">
        <f t="shared" si="0"/>
        <v>#N/A</v>
      </c>
    </row>
    <row r="6" spans="1:35" ht="24.95" customHeight="1" thickBot="1">
      <c r="B6" s="103" t="s">
        <v>101</v>
      </c>
      <c r="C6" s="104"/>
      <c r="D6" s="174"/>
      <c r="E6" s="161"/>
      <c r="F6" s="103" t="s">
        <v>108</v>
      </c>
      <c r="G6" s="104"/>
      <c r="H6" s="150"/>
      <c r="I6" s="173"/>
      <c r="J6" s="170" t="str">
        <f>IF(AND(H5="A",H7="A"),F5,IF(H5="A",F7,IF(H7="A",F5,IF(H5=H7,"",(IF(H5&gt;H7,F5,F7))))))</f>
        <v/>
      </c>
      <c r="K6" s="171" t="str">
        <f>IF(AND(H5="A",H7="A"),G5,IF(H5="A",G7,IF(H7="A",G5,IF(H5=H7,"",(IF(H5&gt;H7,G5,G7))))))</f>
        <v/>
      </c>
      <c r="L6" s="172"/>
      <c r="M6" s="173"/>
      <c r="N6" s="150"/>
      <c r="O6" s="150"/>
      <c r="P6" s="150"/>
      <c r="Q6" s="161"/>
      <c r="R6" s="150"/>
      <c r="S6" s="150"/>
      <c r="T6" s="88"/>
      <c r="U6" s="101"/>
      <c r="V6" s="163" t="str">
        <f>B7</f>
        <v/>
      </c>
      <c r="W6" s="164">
        <f>IF(AND(D7="A",D8="A"),0,IF(D7="A",-D8,IF(D8="A",D7,D7-D8)))</f>
        <v>0</v>
      </c>
      <c r="X6" s="164">
        <f>IF(F7=V6,IF(AND(H5="A",H7="A"),0,IF(OR(W6&gt;0,D8="A"),IF(H7="A",-H5,IF(H5="A",H7,H7-H5)),0)),0)</f>
        <v>0</v>
      </c>
      <c r="Y6" s="164">
        <f>IF(J6=V6,IF(AND(L6="A",L12="A"),0,IF(OR(X6&gt;0,H5="A"),IF(L6="A",-L12,IF(L12="A",L6,L6-L12)),0)),0)</f>
        <v>0</v>
      </c>
      <c r="Z6" s="164">
        <f>IF(N9=V6,IF(AND(P9="A",P21="A"),0,IF(OR(Y6&gt;0,L12="A"),IF(P9="A",-P21,IF(P21="A",P9,P9-P21)),0)),0)</f>
        <v>0</v>
      </c>
      <c r="AA6" s="165">
        <f t="shared" si="1"/>
        <v>0</v>
      </c>
      <c r="AC6" s="163" t="str">
        <f>'1'!AR6</f>
        <v/>
      </c>
      <c r="AD6" s="165" t="str">
        <f>'1'!AS6</f>
        <v/>
      </c>
      <c r="AF6" s="163" t="str">
        <f>IF(Inscrits!B4=0,"",Inscrits!B4)</f>
        <v>SOPIC NICOLAS</v>
      </c>
      <c r="AG6" s="165" t="e">
        <f t="shared" si="2"/>
        <v>#N/A</v>
      </c>
      <c r="AH6" s="165" t="e">
        <f t="shared" si="3"/>
        <v>#N/A</v>
      </c>
      <c r="AI6" s="166" t="e">
        <f t="shared" si="0"/>
        <v>#N/A</v>
      </c>
    </row>
    <row r="7" spans="1:35" ht="24.95" customHeight="1">
      <c r="A7" s="144" t="s">
        <v>57</v>
      </c>
      <c r="B7" s="158" t="str">
        <f>IF('1'!U16=0,"",'1'!U16)</f>
        <v/>
      </c>
      <c r="C7" s="159" t="str">
        <f>IF('1'!V16=0,"",'1'!V16)</f>
        <v/>
      </c>
      <c r="D7" s="160"/>
      <c r="E7" s="161"/>
      <c r="F7" s="170" t="str">
        <f>IF(AND(D7="A",D8="A"),B7,IF(D7="A",B8,IF(D8="A",B7,IF(D7=D8,"",(IF(D7&gt;D8,B7,B8))))))</f>
        <v/>
      </c>
      <c r="G7" s="171" t="str">
        <f>IF(AND(D7="A",D8="A"),C7,IF(D7="A",C8,IF(D8="A",C7,IF(D7=D8,"",(IF(D7&gt;D8,C7,C8))))))</f>
        <v/>
      </c>
      <c r="H7" s="172"/>
      <c r="I7" s="173"/>
      <c r="J7" s="150"/>
      <c r="K7" s="150"/>
      <c r="L7" s="150"/>
      <c r="M7" s="173"/>
      <c r="N7" s="150"/>
      <c r="O7" s="150"/>
      <c r="P7" s="150"/>
      <c r="Q7" s="161"/>
      <c r="R7" s="150"/>
      <c r="S7" s="150"/>
      <c r="T7" s="88"/>
      <c r="U7" s="101"/>
      <c r="V7" s="163" t="str">
        <f>B8</f>
        <v/>
      </c>
      <c r="W7" s="164">
        <f>IF(AND(D7="A",D8="A"),0,IF(D8="A",-D7,IF(D7="A",D8,D8-D7)))</f>
        <v>0</v>
      </c>
      <c r="X7" s="164">
        <f>IF(F7=V7,IF(AND(H5="A",H7="A"),0,IF(OR(W7&gt;0,D7="A"),IF(H7="A",-H5,IF(H5="A",H7,H7-H5)),0)),0)</f>
        <v>0</v>
      </c>
      <c r="Y7" s="164">
        <f>IF(J6=V7,IF(AND(L6="A",L12="A"),0,IF(OR(X7&gt;0,H5="A"),IF(L6="A",-L12,IF(L12="A",L6,L6-L12)),0)),0)</f>
        <v>0</v>
      </c>
      <c r="Z7" s="164">
        <f>IF(N9=V7,IF(AND(P9="A",P21="A"),0,IF(OR(Y7&gt;0,L12="A"),IF(P9="A",-P21,IF(P21="A",P9,P9-P21)),0)),0)</f>
        <v>0</v>
      </c>
      <c r="AA7" s="165">
        <f t="shared" si="1"/>
        <v>0</v>
      </c>
      <c r="AC7" s="163" t="str">
        <f>'1'!AR7</f>
        <v/>
      </c>
      <c r="AD7" s="165" t="str">
        <f>'1'!AS7</f>
        <v/>
      </c>
      <c r="AF7" s="163" t="str">
        <f>IF(Inscrits!B5=0,"",Inscrits!B5)</f>
        <v>MANDY NATHALIE</v>
      </c>
      <c r="AG7" s="165" t="e">
        <f t="shared" si="2"/>
        <v>#N/A</v>
      </c>
      <c r="AH7" s="165" t="e">
        <f t="shared" si="3"/>
        <v>#N/A</v>
      </c>
      <c r="AI7" s="166" t="e">
        <f t="shared" si="0"/>
        <v>#N/A</v>
      </c>
    </row>
    <row r="8" spans="1:35" ht="24.95" customHeight="1" thickBot="1">
      <c r="A8" s="144" t="s">
        <v>48</v>
      </c>
      <c r="B8" s="167" t="str">
        <f>IF('4'!B18=0,"",'4'!B18)</f>
        <v/>
      </c>
      <c r="C8" s="168" t="str">
        <f>IF('4'!C18=0,"",'4'!C18)</f>
        <v/>
      </c>
      <c r="D8" s="169"/>
      <c r="E8" s="161"/>
      <c r="F8" s="150"/>
      <c r="G8" s="150"/>
      <c r="H8" s="150"/>
      <c r="I8" s="161"/>
      <c r="J8" s="150"/>
      <c r="K8" s="150"/>
      <c r="L8" s="150"/>
      <c r="M8" s="173"/>
      <c r="N8" s="150"/>
      <c r="O8" s="150"/>
      <c r="P8" s="150"/>
      <c r="Q8" s="161"/>
      <c r="R8" s="150"/>
      <c r="S8" s="150"/>
      <c r="T8" s="88"/>
      <c r="U8" s="101"/>
      <c r="V8" s="163" t="str">
        <f>B10</f>
        <v/>
      </c>
      <c r="W8" s="164">
        <f>IF(AND(D10="A",D11="A"),0,IF(D10="A",-D11,IF(D11="A",D10,D10-D11)))</f>
        <v>0</v>
      </c>
      <c r="X8" s="164">
        <f>IF(F11=V8,IF(AND(H11="A",H13="A"),0,IF(OR(W8&gt;0,D11="A"),IF(H11="A",-H13,IF(H13="A",H11,H11-H13)),0)),0)</f>
        <v>0</v>
      </c>
      <c r="Y8" s="164">
        <f>IF(J12=V8,IF(AND(L6="A",L12="A"),0,IF(OR(X8&gt;0,H13="A"),IF(L12="A",-L6,IF(L6="A",L12,L12-L6)),0)),0)</f>
        <v>0</v>
      </c>
      <c r="Z8" s="164">
        <f>IF(N9=V8,IF(AND(P9="A",P21="A"),0,IF(OR(Y8&gt;0,L6="A"),IF(P9="A",-P21,IF(P21="A",P9,P9-P21)),0)),0)</f>
        <v>0</v>
      </c>
      <c r="AA8" s="165">
        <f t="shared" si="1"/>
        <v>0</v>
      </c>
      <c r="AC8" s="163" t="str">
        <f>'1'!AR14</f>
        <v/>
      </c>
      <c r="AD8" s="165" t="str">
        <f>'1'!AS14</f>
        <v/>
      </c>
      <c r="AF8" s="163" t="str">
        <f>IF(Inscrits!B6=0,"",Inscrits!B6)</f>
        <v>CHAIR MOURAD</v>
      </c>
      <c r="AG8" s="165" t="e">
        <f t="shared" si="2"/>
        <v>#N/A</v>
      </c>
      <c r="AH8" s="165" t="e">
        <f t="shared" si="3"/>
        <v>#N/A</v>
      </c>
      <c r="AI8" s="166" t="e">
        <f t="shared" si="0"/>
        <v>#N/A</v>
      </c>
    </row>
    <row r="9" spans="1:35" ht="24.95" customHeight="1" thickBot="1">
      <c r="B9" s="103" t="s">
        <v>102</v>
      </c>
      <c r="C9" s="104"/>
      <c r="D9" s="174"/>
      <c r="E9" s="151"/>
      <c r="F9" s="152"/>
      <c r="G9" s="152"/>
      <c r="H9" s="152"/>
      <c r="I9" s="153"/>
      <c r="J9" s="103" t="s">
        <v>112</v>
      </c>
      <c r="K9" s="104"/>
      <c r="L9" s="152"/>
      <c r="M9" s="175"/>
      <c r="N9" s="170" t="str">
        <f>IF(AND(L6="A",L12="A"),J6,IF(L6="A",J12,IF(L12="A",J6,IF(L6=L12,"",(IF(L6&gt;L12,J6,J12))))))</f>
        <v/>
      </c>
      <c r="O9" s="171" t="str">
        <f>IF(AND(L6="A",L12="A"),K6,IF(L6="A",K12,IF(L12="A",K6,IF(L6=L12,"",(IF(L6&gt;L12,K6,K12))))))</f>
        <v/>
      </c>
      <c r="P9" s="172"/>
      <c r="Q9" s="175"/>
      <c r="R9" s="150"/>
      <c r="S9" s="150"/>
      <c r="T9" s="88"/>
      <c r="V9" s="163" t="str">
        <f>B11</f>
        <v/>
      </c>
      <c r="W9" s="164">
        <f>IF(AND(D10="A",D11="A"),0,IF(D11="A",-D10,IF(D10="A",D11,D11-D10)))</f>
        <v>0</v>
      </c>
      <c r="X9" s="164">
        <f>IF(F11=V9,IF(AND(H11="A",H13="A"),0,IF(OR(W9&gt;0,D10="A"),IF(H11="A",-H13,IF(H13="A",H11,H11-H13)),0)),0)</f>
        <v>0</v>
      </c>
      <c r="Y9" s="164">
        <f>IF(J12=V9,IF(AND(L6="A",L12="A"),0,IF(OR(X9&gt;0,H13="A"),IF(L12="A",-L6,IF(L6="A",L12,L12-L6)),0)),0)</f>
        <v>0</v>
      </c>
      <c r="Z9" s="164">
        <f>IF(N9=V9,IF(AND(P9="A",P21="A"),0,IF(OR(Y9&gt;0,L6="A"),IF(P9="A",-P21,IF(P21="A",P9,P9-P21)),0)),0)</f>
        <v>0</v>
      </c>
      <c r="AA9" s="165">
        <f t="shared" si="1"/>
        <v>0</v>
      </c>
      <c r="AC9" s="163" t="str">
        <f>'1'!AR15</f>
        <v/>
      </c>
      <c r="AD9" s="165" t="str">
        <f>'1'!AS15</f>
        <v/>
      </c>
      <c r="AF9" s="163" t="str">
        <f>IF(Inscrits!B7=0,"",Inscrits!B7)</f>
        <v>VAPILLON DANIEL</v>
      </c>
      <c r="AG9" s="165" t="e">
        <f t="shared" si="2"/>
        <v>#N/A</v>
      </c>
      <c r="AH9" s="165" t="e">
        <f t="shared" si="3"/>
        <v>#N/A</v>
      </c>
      <c r="AI9" s="166" t="e">
        <f t="shared" si="0"/>
        <v>#N/A</v>
      </c>
    </row>
    <row r="10" spans="1:35" ht="24.95" customHeight="1">
      <c r="A10" s="144" t="s">
        <v>60</v>
      </c>
      <c r="B10" s="158" t="str">
        <f>IF('2'!U6=0,"",'2'!U6)</f>
        <v/>
      </c>
      <c r="C10" s="159" t="str">
        <f>IF('2'!V6=0,"",'2'!V6)</f>
        <v/>
      </c>
      <c r="D10" s="160"/>
      <c r="E10" s="161"/>
      <c r="F10" s="150"/>
      <c r="G10" s="162"/>
      <c r="H10" s="150"/>
      <c r="I10" s="161"/>
      <c r="J10" s="150"/>
      <c r="K10" s="162"/>
      <c r="L10" s="150"/>
      <c r="M10" s="173"/>
      <c r="N10" s="150"/>
      <c r="O10" s="162"/>
      <c r="P10" s="150"/>
      <c r="Q10" s="173"/>
      <c r="R10" s="196"/>
      <c r="S10" s="197"/>
      <c r="T10" s="88"/>
      <c r="U10" s="101"/>
      <c r="V10" s="163" t="str">
        <f>B13</f>
        <v/>
      </c>
      <c r="W10" s="164">
        <f>IF(AND(D13="A",D14="A"),0,IF(D13="A",-D14,IF(D14="A",D13,D13-D14)))</f>
        <v>0</v>
      </c>
      <c r="X10" s="164">
        <f>IF(F13=V10,IF(AND(H11="A",H13="A"),0,IF(OR(W10&gt;0,D14="A"),IF(H13="A",-H11,IF(H11="A",H13,H13-H11)),0)),0)</f>
        <v>0</v>
      </c>
      <c r="Y10" s="164">
        <f>IF(J12=V10,IF(AND(L6="A",L12="A"),0,IF(OR(X10&gt;0,H11="A"),IF(L12="A",-L6,IF(L6="A",L12,L12-L6)),0)),0)</f>
        <v>0</v>
      </c>
      <c r="Z10" s="164">
        <f>IF(N9=V10,IF(AND(P9="A",P21="A"),0,IF(OR(Y10&gt;0,L6="A"),IF(P9="A",-P21,IF(P21="A",P9,P9-P21)),0)),0)</f>
        <v>0</v>
      </c>
      <c r="AA10" s="165">
        <f t="shared" si="1"/>
        <v>0</v>
      </c>
      <c r="AC10" s="163" t="str">
        <f>'1'!AR16</f>
        <v/>
      </c>
      <c r="AD10" s="165" t="str">
        <f>'1'!AS16</f>
        <v/>
      </c>
      <c r="AF10" s="163" t="str">
        <f>IF(Inscrits!B8=0,"",Inscrits!B8)</f>
        <v>TEBBANI AZIZ</v>
      </c>
      <c r="AG10" s="165" t="e">
        <f t="shared" si="2"/>
        <v>#N/A</v>
      </c>
      <c r="AH10" s="165" t="e">
        <f t="shared" si="3"/>
        <v>#N/A</v>
      </c>
      <c r="AI10" s="166" t="e">
        <f t="shared" si="0"/>
        <v>#N/A</v>
      </c>
    </row>
    <row r="11" spans="1:35" ht="24.95" customHeight="1" thickBot="1">
      <c r="A11" s="144" t="s">
        <v>65</v>
      </c>
      <c r="B11" s="167" t="str">
        <f>IF('4'!B8=0,"",'4'!B8)</f>
        <v/>
      </c>
      <c r="C11" s="168" t="str">
        <f>IF('4'!C8=0,"",'4'!C8)</f>
        <v/>
      </c>
      <c r="D11" s="169"/>
      <c r="E11" s="161"/>
      <c r="F11" s="170" t="str">
        <f>IF(AND(D10="A",D11="A"),B10,IF(D10="A",B11,IF(D11="A",B10,IF(D10=D11,"",(IF(D10&gt;D11,B10,B11))))))</f>
        <v/>
      </c>
      <c r="G11" s="171" t="str">
        <f>IF(AND(D10="A",D11="A"),C10,IF(D10="A",C11,IF(D11="A",C10,IF(D10=D11,"",(IF(D10&gt;D11,C10,C11))))))</f>
        <v/>
      </c>
      <c r="H11" s="172"/>
      <c r="I11" s="173"/>
      <c r="J11" s="150"/>
      <c r="K11" s="150"/>
      <c r="L11" s="150"/>
      <c r="M11" s="173"/>
      <c r="N11" s="150"/>
      <c r="O11" s="150"/>
      <c r="P11" s="150"/>
      <c r="Q11" s="173"/>
      <c r="R11" s="198"/>
      <c r="S11" s="199"/>
      <c r="T11" s="88"/>
      <c r="U11" s="101"/>
      <c r="V11" s="163" t="str">
        <f>B14</f>
        <v/>
      </c>
      <c r="W11" s="164">
        <f>IF(AND(D13="A",D14="A"),0,IF(D14="A",-D13,IF(D13="A",D14,D14-D13)))</f>
        <v>0</v>
      </c>
      <c r="X11" s="164">
        <f>IF(F13=V11,IF(AND(H11="A",H13="A"),0,IF(OR(W11&gt;0,D13="A"),IF(H13="A",-H11,IF(H11="A",H13,H13-H11)),0)),0)</f>
        <v>0</v>
      </c>
      <c r="Y11" s="164">
        <f>IF(J12=V11,IF(AND(L6="A",L12="A"),0,IF(OR(X11&gt;0,H11="A"),IF(L12="A",-L6,IF(L6="A",L12,L12-L6)),0)),0)</f>
        <v>0</v>
      </c>
      <c r="Z11" s="164">
        <f>IF(N9=V11,IF(AND(P9="A",P21="A"),0,IF(OR(Y11&gt;0,L6="A"),IF(P9="A",-P21,IF(P21="A",P9,P9-P21)),0)),0)</f>
        <v>0</v>
      </c>
      <c r="AA11" s="165">
        <f t="shared" si="1"/>
        <v>0</v>
      </c>
      <c r="AC11" s="163" t="str">
        <f>'1'!AR17</f>
        <v>Blanc 5</v>
      </c>
      <c r="AD11" s="165">
        <f>'1'!AS17</f>
        <v>0</v>
      </c>
      <c r="AF11" s="163" t="str">
        <f>IF(Inscrits!B9=0,"",Inscrits!B9)</f>
        <v>DI BELLA STEPHANIE</v>
      </c>
      <c r="AG11" s="165" t="e">
        <f t="shared" si="2"/>
        <v>#N/A</v>
      </c>
      <c r="AH11" s="165" t="e">
        <f t="shared" si="3"/>
        <v>#N/A</v>
      </c>
      <c r="AI11" s="166" t="e">
        <f t="shared" si="0"/>
        <v>#N/A</v>
      </c>
    </row>
    <row r="12" spans="1:35" ht="24.95" customHeight="1" thickBot="1">
      <c r="B12" s="103" t="s">
        <v>103</v>
      </c>
      <c r="C12" s="104"/>
      <c r="D12" s="174"/>
      <c r="E12" s="161"/>
      <c r="F12" s="103" t="s">
        <v>109</v>
      </c>
      <c r="G12" s="104"/>
      <c r="H12" s="150"/>
      <c r="I12" s="173"/>
      <c r="J12" s="170" t="str">
        <f>IF(AND(H11="A",H13="A"),F11,IF(H11="A",F13,IF(H13="A",F11,IF(H11=H13,"",(IF(H11&gt;H13,F11,F13))))))</f>
        <v/>
      </c>
      <c r="K12" s="171" t="str">
        <f>IF(AND(H11="A",H13="A"),G11,IF(H11="A",G13,IF(H13="A",G11,IF(H11=H13,"",(IF(H11&gt;H13,G11,G13))))))</f>
        <v/>
      </c>
      <c r="L12" s="172"/>
      <c r="M12" s="173"/>
      <c r="N12" s="150"/>
      <c r="O12" s="150"/>
      <c r="P12" s="150"/>
      <c r="Q12" s="173"/>
      <c r="R12" s="198"/>
      <c r="S12" s="199"/>
      <c r="T12" s="88"/>
      <c r="U12" s="101"/>
      <c r="V12" s="163" t="str">
        <f>B16</f>
        <v/>
      </c>
      <c r="W12" s="164">
        <f>IF(AND(D16="A",D17="A"),0,IF(D16="A",-D17,IF(D17="A",D16,D16-D17)))</f>
        <v>0</v>
      </c>
      <c r="X12" s="164">
        <f>IF(F17=V12,IF(AND(H17="A",H19="A"),0,IF(OR(W12&gt;0,D17="A"),IF(H17="A",-H19,IF(H19="A",H17,H17-H19)),0)),0)</f>
        <v>0</v>
      </c>
      <c r="Y12" s="164">
        <f>IF(J18=V12,IF(AND(L18="A",L24="A"),0,IF(OR(X12&gt;0,H19="A"),IF(L18="A",-L24,IF(L24="A",L18,L18-L24)),0)),0)</f>
        <v>0</v>
      </c>
      <c r="Z12" s="164">
        <f>IF(N21=V12,IF(AND(P9="A",P21="A"),0,IF(OR(Y12&gt;0,L24="A"),IF(P21="A",-P9,IF(P9="A",P21,P21-P9)),0)),0)</f>
        <v>0</v>
      </c>
      <c r="AA12" s="165">
        <f t="shared" si="1"/>
        <v>0</v>
      </c>
      <c r="AC12" s="163" t="str">
        <f>'2'!AR4</f>
        <v/>
      </c>
      <c r="AD12" s="165" t="str">
        <f>'2'!AS4</f>
        <v/>
      </c>
      <c r="AF12" s="163" t="str">
        <f>IF(Inscrits!B10=0,"",Inscrits!B10)</f>
        <v>REDON VALERIE</v>
      </c>
      <c r="AG12" s="165" t="e">
        <f t="shared" si="2"/>
        <v>#N/A</v>
      </c>
      <c r="AH12" s="165" t="e">
        <f t="shared" si="3"/>
        <v>#N/A</v>
      </c>
      <c r="AI12" s="166" t="e">
        <f t="shared" si="0"/>
        <v>#N/A</v>
      </c>
    </row>
    <row r="13" spans="1:35" ht="24.95" customHeight="1" thickBot="1">
      <c r="A13" s="144" t="s">
        <v>61</v>
      </c>
      <c r="B13" s="158" t="str">
        <f>IF('2'!U16=0,"",'2'!U16)</f>
        <v/>
      </c>
      <c r="C13" s="159" t="str">
        <f>IF('2'!V16=0,"",'2'!V16)</f>
        <v/>
      </c>
      <c r="D13" s="160"/>
      <c r="E13" s="161"/>
      <c r="F13" s="170" t="str">
        <f>IF(AND(D13="A",D14="A"),B13,IF(D13="A",B14,IF(D14="A",B13,IF(D13=D14,"",(IF(D13&gt;D14,B13,B14))))))</f>
        <v/>
      </c>
      <c r="G13" s="171" t="str">
        <f>IF(AND(D13="A",D14="A"),C13,IF(D13="A",C14,IF(D14="A",C13,IF(D13=D14,"",(IF(D13&gt;D14,C13,C14))))))</f>
        <v/>
      </c>
      <c r="H13" s="172"/>
      <c r="I13" s="173"/>
      <c r="J13" s="150"/>
      <c r="K13" s="150"/>
      <c r="L13" s="150"/>
      <c r="M13" s="161"/>
      <c r="N13" s="150"/>
      <c r="O13" s="150"/>
      <c r="P13" s="150"/>
      <c r="Q13" s="173"/>
      <c r="R13" s="200"/>
      <c r="S13" s="201"/>
      <c r="T13" s="88"/>
      <c r="U13" s="101"/>
      <c r="V13" s="163" t="str">
        <f>B17</f>
        <v/>
      </c>
      <c r="W13" s="164">
        <f>IF(AND(D16="A",D17="A"),0,IF(D17="A",-D16,IF(D16="A",D17,D17-D16)))</f>
        <v>0</v>
      </c>
      <c r="X13" s="164">
        <f>IF(F17=V13,IF(AND(H17="A",H19="A"),0,IF(OR(W13&gt;0,D16="A"),IF(H17="A",-H19,IF(H19="A",H17,H17-H19)),0)),0)</f>
        <v>0</v>
      </c>
      <c r="Y13" s="164">
        <f>IF(J18=V13,IF(AND(L18="A",L24="A"),0,IF(OR(X13&gt;0,H19="A"),IF(L18="A",-L24,IF(L24="A",L18,L18-L24)),0)),0)</f>
        <v>0</v>
      </c>
      <c r="Z13" s="164">
        <f>IF(N21=V13,IF(AND(P9="A",P21="A"),0,IF(OR(Y13&gt;0,L24="A"),IF(P21="A",-P9,IF(P9="A",P21,P21-P9)),0)),0)</f>
        <v>0</v>
      </c>
      <c r="AA13" s="165">
        <f t="shared" si="1"/>
        <v>0</v>
      </c>
      <c r="AC13" s="163" t="str">
        <f>'2'!AR5</f>
        <v/>
      </c>
      <c r="AD13" s="165" t="str">
        <f>'2'!AS5</f>
        <v/>
      </c>
      <c r="AF13" s="163" t="str">
        <f>IF(Inscrits!B11=0,"",Inscrits!B11)</f>
        <v>BRUNET MAURICEB</v>
      </c>
      <c r="AG13" s="165" t="e">
        <f t="shared" si="2"/>
        <v>#N/A</v>
      </c>
      <c r="AH13" s="165" t="e">
        <f t="shared" si="3"/>
        <v>#N/A</v>
      </c>
      <c r="AI13" s="166" t="e">
        <f t="shared" si="0"/>
        <v>#N/A</v>
      </c>
    </row>
    <row r="14" spans="1:35" ht="24.95" customHeight="1" thickBot="1">
      <c r="A14" s="144" t="s">
        <v>66</v>
      </c>
      <c r="B14" s="167" t="str">
        <f>IF('3'!B18=0,"",'3'!B18)</f>
        <v/>
      </c>
      <c r="C14" s="168" t="str">
        <f>IF('3'!C18=0,"",'3'!C18)</f>
        <v/>
      </c>
      <c r="D14" s="169"/>
      <c r="E14" s="161"/>
      <c r="F14" s="150"/>
      <c r="G14" s="150"/>
      <c r="H14" s="150"/>
      <c r="I14" s="161"/>
      <c r="J14" s="150"/>
      <c r="K14" s="150"/>
      <c r="L14" s="150"/>
      <c r="M14" s="161"/>
      <c r="N14" s="150"/>
      <c r="O14" s="150"/>
      <c r="P14" s="150"/>
      <c r="Q14" s="173"/>
      <c r="R14" s="150"/>
      <c r="S14" s="150"/>
      <c r="T14" s="88"/>
      <c r="U14" s="101"/>
      <c r="V14" s="163" t="str">
        <f>B19</f>
        <v/>
      </c>
      <c r="W14" s="164">
        <f>IF(AND(D19="A",D20="A"),0,IF(D19="A",-D20,IF(D20="A",D19,D19-D20)))</f>
        <v>0</v>
      </c>
      <c r="X14" s="164">
        <f>IF(F19=V14,IF(AND(H17="A",H19="A"),0,IF(OR(W14&gt;0,D20="A"),IF(H19="A",-H17,IF(H17="A",H19,H19-H17)),0)),0)</f>
        <v>0</v>
      </c>
      <c r="Y14" s="164">
        <f>IF(J18=V14,IF(AND(L18="A",L24="A"),0,IF(OR(X14&gt;0,H17="A"),IF(L18="A",-L24,IF(L24="A",L18,L18-L24)),0)),0)</f>
        <v>0</v>
      </c>
      <c r="Z14" s="164">
        <f>IF(N21=V14,IF(AND(P9="A",P21="A"),0,IF(OR(Y14&gt;0,L24="A"),IF(P21="A",-P9,IF(P9="A",P21,P21-P9)),0)),0)</f>
        <v>0</v>
      </c>
      <c r="AA14" s="165">
        <f t="shared" si="1"/>
        <v>0</v>
      </c>
      <c r="AC14" s="163" t="str">
        <f>'2'!AR6</f>
        <v/>
      </c>
      <c r="AD14" s="165" t="str">
        <f>'2'!AS6</f>
        <v/>
      </c>
      <c r="AF14" s="163" t="str">
        <f>IF(Inscrits!B12=0,"",Inscrits!B12)</f>
        <v>BRENDEL CHRISTIAN</v>
      </c>
      <c r="AG14" s="165" t="e">
        <f t="shared" si="2"/>
        <v>#N/A</v>
      </c>
      <c r="AH14" s="165" t="e">
        <f t="shared" si="3"/>
        <v>#N/A</v>
      </c>
      <c r="AI14" s="166" t="e">
        <f t="shared" si="0"/>
        <v>#N/A</v>
      </c>
    </row>
    <row r="15" spans="1:35" ht="24.95" customHeight="1" thickBot="1">
      <c r="B15" s="103" t="s">
        <v>104</v>
      </c>
      <c r="C15" s="104"/>
      <c r="D15" s="174"/>
      <c r="E15" s="151"/>
      <c r="F15" s="152"/>
      <c r="G15" s="152"/>
      <c r="H15" s="152"/>
      <c r="I15" s="153"/>
      <c r="J15" s="152"/>
      <c r="K15" s="152"/>
      <c r="L15" s="152"/>
      <c r="M15" s="153"/>
      <c r="N15" s="103" t="s">
        <v>114</v>
      </c>
      <c r="O15" s="104"/>
      <c r="P15" s="152"/>
      <c r="Q15" s="175"/>
      <c r="R15" s="170" t="str">
        <f>IF(AND(P9="A",P21="A"),N9,IF(P9="A",N21,IF(P21="A",N9,IF(P9=P21,"",(IF(P9&gt;P21,N9,N21))))))</f>
        <v/>
      </c>
      <c r="S15" s="171" t="str">
        <f>IF(AND(P9="F",P21="F"),O9,IF(P9="F",O21,IF(P21="F",O9,IF(P9=P21,"",(IF(P9&gt;P21,O9,O21))))))</f>
        <v/>
      </c>
      <c r="T15" s="88"/>
      <c r="V15" s="163" t="str">
        <f>B20</f>
        <v/>
      </c>
      <c r="W15" s="164">
        <f>IF(AND(D19="A",D20="A"),0,IF(D20="A",-D19,IF(D19="A",D20,D20-D19)))</f>
        <v>0</v>
      </c>
      <c r="X15" s="164">
        <f>IF(F19=V15,IF(AND(H17="A",H19="A"),0,IF(OR(W15&gt;0,D19="A"),IF(H19="A",-H17,IF(H17="A",H19,H19-H17)),0)),0)</f>
        <v>0</v>
      </c>
      <c r="Y15" s="164">
        <f>IF(J18=V15,IF(AND(L18="A",L24="A"),0,IF(OR(X15&gt;0,H17="A"),IF(L18="A",-L24,IF(L24="A",L18,L18-L24)),0)),0)</f>
        <v>0</v>
      </c>
      <c r="Z15" s="164">
        <f>IF(N21=V15,IF(AND(P9="A",P21="A"),0,IF(OR(Y15&gt;0,L24="A"),IF(P21="A",-P9,IF(P9="A",P21,P21-P9)),0)),0)</f>
        <v>0</v>
      </c>
      <c r="AA15" s="165">
        <f t="shared" si="1"/>
        <v>0</v>
      </c>
      <c r="AC15" s="163" t="str">
        <f>'2'!AR7</f>
        <v/>
      </c>
      <c r="AD15" s="165" t="str">
        <f>'2'!AS7</f>
        <v/>
      </c>
      <c r="AF15" s="163" t="str">
        <f>IF(Inscrits!B13=0,"",Inscrits!B13)</f>
        <v>ROZIER MYRIAM</v>
      </c>
      <c r="AG15" s="165" t="e">
        <f t="shared" si="2"/>
        <v>#N/A</v>
      </c>
      <c r="AH15" s="165" t="e">
        <f t="shared" si="3"/>
        <v>#N/A</v>
      </c>
      <c r="AI15" s="166" t="e">
        <f t="shared" si="0"/>
        <v>#N/A</v>
      </c>
    </row>
    <row r="16" spans="1:35" ht="24.95" customHeight="1" thickBot="1">
      <c r="A16" s="144" t="s">
        <v>63</v>
      </c>
      <c r="B16" s="158" t="str">
        <f>IF('3'!U6=0,"",'3'!U6)</f>
        <v/>
      </c>
      <c r="C16" s="159" t="str">
        <f>IF('3'!V6=0,"",'3'!V6)</f>
        <v/>
      </c>
      <c r="D16" s="160"/>
      <c r="E16" s="161"/>
      <c r="F16" s="150"/>
      <c r="G16" s="162"/>
      <c r="H16" s="150"/>
      <c r="I16" s="161"/>
      <c r="J16" s="150"/>
      <c r="K16" s="162"/>
      <c r="L16" s="150"/>
      <c r="M16" s="161"/>
      <c r="N16" s="150"/>
      <c r="O16" s="162"/>
      <c r="P16" s="150"/>
      <c r="Q16" s="173"/>
      <c r="R16" s="150"/>
      <c r="S16" s="162"/>
      <c r="T16" s="88"/>
      <c r="U16" s="101"/>
      <c r="V16" s="163" t="str">
        <f>B22</f>
        <v/>
      </c>
      <c r="W16" s="164">
        <f>IF(AND(D22="A",D23="A"),0,IF(D22="A",-D23,IF(D23="A",D22,D22-D23)))</f>
        <v>0</v>
      </c>
      <c r="X16" s="164">
        <f>IF(F23=V16,IF(AND(H23="A",H25="A"),0,IF(OR(W16&gt;0,D23="A"),IF(H23="A",-H25,IF(H25="A",H23,H23-H25)),0)),0)</f>
        <v>0</v>
      </c>
      <c r="Y16" s="164">
        <f>IF(J24=V16,IF(AND(L18="A",L24="A"),0,IF(OR(X16&gt;0,H25="A"),IF(L24="A",-L18,IF(L18="A",L24,L24-L18)),0)),0)</f>
        <v>0</v>
      </c>
      <c r="Z16" s="164">
        <f>IF(N21=V16,IF(AND(P9="A",P21="A"),0,IF(OR(Y16&gt;0,L18="A"),IF(P21="A",-P9,IF(P9="A",P21,P21-P9)),0)),0)</f>
        <v>0</v>
      </c>
      <c r="AA16" s="165">
        <f t="shared" si="1"/>
        <v>0</v>
      </c>
      <c r="AC16" s="163" t="str">
        <f>'2'!AR14</f>
        <v/>
      </c>
      <c r="AD16" s="165" t="str">
        <f>'2'!AS14</f>
        <v/>
      </c>
      <c r="AF16" s="163" t="str">
        <f>IF(Inscrits!B14=0,"",Inscrits!B14)</f>
        <v>MIRTO EVELYNE</v>
      </c>
      <c r="AG16" s="165" t="e">
        <f t="shared" si="2"/>
        <v>#N/A</v>
      </c>
      <c r="AH16" s="165" t="e">
        <f t="shared" si="3"/>
        <v>#N/A</v>
      </c>
      <c r="AI16" s="166" t="e">
        <f t="shared" si="0"/>
        <v>#N/A</v>
      </c>
    </row>
    <row r="17" spans="1:35" ht="24.95" customHeight="1" thickBot="1">
      <c r="A17" s="144" t="s">
        <v>54</v>
      </c>
      <c r="B17" s="167" t="str">
        <f>IF('2'!B8=0,"",'2'!B8)</f>
        <v/>
      </c>
      <c r="C17" s="168" t="str">
        <f>IF('2'!C8=0,"",'2'!C8)</f>
        <v/>
      </c>
      <c r="D17" s="169"/>
      <c r="E17" s="161"/>
      <c r="F17" s="170" t="str">
        <f>IF(AND(D16="A",D17="A"),B16,IF(D16="A",B17,IF(D17="A",B16,IF(D16=D17,"",(IF(D16&gt;D17,B16,B17))))))</f>
        <v/>
      </c>
      <c r="G17" s="171" t="str">
        <f>IF(AND(D16="A",D17="A"),C16,IF(D16="A",C17,IF(D17="A",C16,IF(D16=D17,"",(IF(D16&gt;D17,C16,C17))))))</f>
        <v/>
      </c>
      <c r="H17" s="172"/>
      <c r="I17" s="173"/>
      <c r="J17" s="150"/>
      <c r="K17" s="150"/>
      <c r="L17" s="150"/>
      <c r="M17" s="161"/>
      <c r="N17" s="150"/>
      <c r="O17" s="150"/>
      <c r="P17" s="150"/>
      <c r="Q17" s="173"/>
      <c r="R17" s="196"/>
      <c r="S17" s="202"/>
      <c r="T17" s="88"/>
      <c r="U17" s="101"/>
      <c r="V17" s="163" t="str">
        <f>B23</f>
        <v/>
      </c>
      <c r="W17" s="164">
        <f>IF(AND(D22="A",D23="A"),0,IF(D23="A",-D22,IF(D22="A",D23,D23-D22)))</f>
        <v>0</v>
      </c>
      <c r="X17" s="164">
        <f>IF(F23=V17,IF(AND(H23="A",H25="A"),0,IF(OR(W17&gt;0,D22="A"),IF(H23="A",-H25,IF(H25="A",H23,H23-H25)),0)),0)</f>
        <v>0</v>
      </c>
      <c r="Y17" s="164">
        <f>IF(J24=V17,IF(AND(L18="A",L24="A"),0,IF(OR(X17&gt;0,H25="A"),IF(L24="A",-L18,IF(L18="A",L24,L24-L18)),0)),0)</f>
        <v>0</v>
      </c>
      <c r="Z17" s="164">
        <f>IF(N21=V17,IF(AND(P9="A",P21="A"),0,IF(OR(Y17&gt;0,L18="A"),IF(P21="A",-P9,IF(P9="A",P21,P21-P9)),0)),0)</f>
        <v>0</v>
      </c>
      <c r="AA17" s="165">
        <f t="shared" si="1"/>
        <v>0</v>
      </c>
      <c r="AC17" s="163" t="str">
        <f>'2'!AR15</f>
        <v/>
      </c>
      <c r="AD17" s="165" t="str">
        <f>'2'!AS15</f>
        <v/>
      </c>
      <c r="AF17" s="163" t="str">
        <f>IF(Inscrits!B15=0,"",Inscrits!B15)</f>
        <v>LE GOFF THIERRY</v>
      </c>
      <c r="AG17" s="165" t="e">
        <f t="shared" si="2"/>
        <v>#N/A</v>
      </c>
      <c r="AH17" s="165" t="e">
        <f t="shared" si="3"/>
        <v>#N/A</v>
      </c>
      <c r="AI17" s="166" t="e">
        <f t="shared" si="0"/>
        <v>#N/A</v>
      </c>
    </row>
    <row r="18" spans="1:35" ht="24.95" customHeight="1" thickBot="1">
      <c r="B18" s="103" t="s">
        <v>105</v>
      </c>
      <c r="C18" s="104"/>
      <c r="D18" s="174"/>
      <c r="E18" s="161"/>
      <c r="F18" s="103" t="s">
        <v>110</v>
      </c>
      <c r="G18" s="104"/>
      <c r="H18" s="150"/>
      <c r="I18" s="173"/>
      <c r="J18" s="170" t="str">
        <f>IF(AND(H17="A",H19="A"),F17,IF(H17="A",F19,IF(H19="A",F17,IF(H17=H19,"",(IF(H17&gt;H19,F17,F19))))))</f>
        <v/>
      </c>
      <c r="K18" s="171" t="str">
        <f>IF(AND(H17="A",H19="A"),G17,IF(H17="A",G19,IF(H19="A",G17,IF(H17=H19,"",(IF(H17&gt;H19,G17,G19))))))</f>
        <v/>
      </c>
      <c r="L18" s="172"/>
      <c r="M18" s="173"/>
      <c r="N18" s="150"/>
      <c r="O18" s="150"/>
      <c r="P18" s="150"/>
      <c r="Q18" s="173"/>
      <c r="R18" s="198"/>
      <c r="S18" s="199"/>
      <c r="T18" s="88"/>
      <c r="U18" s="101"/>
      <c r="V18" s="163" t="str">
        <f>B25</f>
        <v/>
      </c>
      <c r="W18" s="164">
        <f>IF(AND(D25="A",D26="A"),0,IF(D25="A",-D26,IF(D26="A",D25,D25-D26)))</f>
        <v>0</v>
      </c>
      <c r="X18" s="164">
        <f>IF(F25=V18,IF(AND(H23="A",H25="A"),0,IF(OR(W18&gt;0,D26="A"),IF(H25="A",-H23,IF(H23="A",H25,H25-H23)),0)),0)</f>
        <v>0</v>
      </c>
      <c r="Y18" s="164">
        <f>IF(J24=V18,IF(AND(L18="A",L24="A"),0,IF(OR(X18&gt;0,H23="A"),IF(L24="A",-L18,IF(L18="A",L24,L24-L18)),0)),0)</f>
        <v>0</v>
      </c>
      <c r="Z18" s="164">
        <f>IF(N21=V18,IF(AND(P9="A",P21="A"),0,IF(OR(Y18&gt;0,L18="A"),IF(P21="A",-P9,IF(P9="A",P21,P21-P9)),0)),0)</f>
        <v>0</v>
      </c>
      <c r="AA18" s="165">
        <f t="shared" si="1"/>
        <v>0</v>
      </c>
      <c r="AC18" s="163" t="str">
        <f>'2'!AR16</f>
        <v>Blanc 9</v>
      </c>
      <c r="AD18" s="165">
        <f>'2'!AS16</f>
        <v>0</v>
      </c>
      <c r="AF18" s="163" t="str">
        <f>IF(Inscrits!B16=0,"",Inscrits!B16)</f>
        <v>HERRY MIREILLE</v>
      </c>
      <c r="AG18" s="165" t="e">
        <f t="shared" si="2"/>
        <v>#N/A</v>
      </c>
      <c r="AH18" s="165" t="e">
        <f t="shared" si="3"/>
        <v>#N/A</v>
      </c>
      <c r="AI18" s="166" t="e">
        <f t="shared" si="0"/>
        <v>#N/A</v>
      </c>
    </row>
    <row r="19" spans="1:35" ht="24.95" customHeight="1">
      <c r="A19" s="144" t="s">
        <v>49</v>
      </c>
      <c r="B19" s="158" t="str">
        <f>IF('3'!U16=0,"",'3'!U16)</f>
        <v/>
      </c>
      <c r="C19" s="159" t="str">
        <f>IF('3'!V16=0,"",'3'!V16)</f>
        <v/>
      </c>
      <c r="D19" s="160"/>
      <c r="E19" s="161"/>
      <c r="F19" s="170" t="str">
        <f>IF(AND(D19="A",D20="A"),B19,IF(D19="A",B20,IF(D20="A",B19,IF(D19=D20,"",(IF(D19&gt;D20,B19,B20))))))</f>
        <v/>
      </c>
      <c r="G19" s="171" t="str">
        <f>IF(AND(D19="A",D20="A"),C19,IF(D19="A",C20,IF(D20="A",C19,IF(D19=D20,"",(IF(D19&gt;D20,C19,C20))))))</f>
        <v/>
      </c>
      <c r="H19" s="172"/>
      <c r="I19" s="173"/>
      <c r="J19" s="150"/>
      <c r="K19" s="150"/>
      <c r="L19" s="150"/>
      <c r="M19" s="173"/>
      <c r="N19" s="150"/>
      <c r="O19" s="150"/>
      <c r="P19" s="150"/>
      <c r="Q19" s="173"/>
      <c r="R19" s="198"/>
      <c r="S19" s="199"/>
      <c r="T19" s="88"/>
      <c r="U19" s="101"/>
      <c r="V19" s="163" t="str">
        <f>B26</f>
        <v/>
      </c>
      <c r="W19" s="164">
        <f>IF(AND(D25="A",D26="A"),0,IF(D26="A",-D25,IF(D25="A",D26,D26-D25)))</f>
        <v>0</v>
      </c>
      <c r="X19" s="164">
        <f>IF(F25=V19,IF(AND(H23="A",H25="A"),0,IF(OR(W19&gt;0,D25="A"),IF(H25="A",-H23,IF(H23="A",H25,H25-H23)),0)),0)</f>
        <v>0</v>
      </c>
      <c r="Y19" s="164">
        <f>IF(J24=V19,IF(AND(L18="A",L24="A"),0,IF(OR(X19&gt;0,H23="A"),IF(L24="A",-L18,IF(L18="A",L24,L24-L18)),0)),0)</f>
        <v>0</v>
      </c>
      <c r="Z19" s="164">
        <f>IF(N21=V19,IF(AND(P9="A",P21="A"),0,IF(OR(Y19&gt;0,L18="A"),IF(P21="A",-P9,IF(P9="A",P21,P21-P9)),0)),0)</f>
        <v>0</v>
      </c>
      <c r="AA19" s="165">
        <f t="shared" si="1"/>
        <v>0</v>
      </c>
      <c r="AC19" s="163" t="str">
        <f>'2'!AR17</f>
        <v>Blanc 1</v>
      </c>
      <c r="AD19" s="165">
        <f>'2'!AS17</f>
        <v>0</v>
      </c>
      <c r="AF19" s="163" t="str">
        <f>IF(Inscrits!B17=0,"",Inscrits!B17)</f>
        <v>MOREL SYLVAIN</v>
      </c>
      <c r="AG19" s="165" t="e">
        <f t="shared" si="2"/>
        <v>#N/A</v>
      </c>
      <c r="AH19" s="165" t="e">
        <f t="shared" si="3"/>
        <v>#N/A</v>
      </c>
      <c r="AI19" s="166" t="e">
        <f t="shared" si="0"/>
        <v>#N/A</v>
      </c>
    </row>
    <row r="20" spans="1:35" ht="24.95" customHeight="1" thickBot="1">
      <c r="A20" s="144" t="s">
        <v>55</v>
      </c>
      <c r="B20" s="167" t="str">
        <f>IF('1'!B18=0,"",'1'!B18)</f>
        <v/>
      </c>
      <c r="C20" s="168" t="str">
        <f>IF('1'!C18=0,"",'1'!C18)</f>
        <v/>
      </c>
      <c r="D20" s="169"/>
      <c r="E20" s="161"/>
      <c r="F20" s="150"/>
      <c r="G20" s="150"/>
      <c r="H20" s="150"/>
      <c r="I20" s="161"/>
      <c r="J20" s="150"/>
      <c r="K20" s="150"/>
      <c r="L20" s="150"/>
      <c r="M20" s="173"/>
      <c r="N20" s="150"/>
      <c r="O20" s="150"/>
      <c r="P20" s="150"/>
      <c r="Q20" s="173"/>
      <c r="R20" s="200"/>
      <c r="S20" s="201"/>
      <c r="T20" s="88"/>
      <c r="U20" s="101"/>
      <c r="V20" s="176" t="str">
        <f>'1'!AR14</f>
        <v/>
      </c>
      <c r="W20" s="148"/>
      <c r="X20" s="148"/>
      <c r="Y20" s="148"/>
      <c r="Z20" s="148"/>
      <c r="AA20" s="177">
        <v>0</v>
      </c>
      <c r="AC20" s="163" t="str">
        <f>'3'!AR4</f>
        <v/>
      </c>
      <c r="AD20" s="165" t="str">
        <f>'3'!AS4</f>
        <v/>
      </c>
      <c r="AF20" s="163" t="str">
        <f>IF(Inscrits!B18=0,"",Inscrits!B18)</f>
        <v>BACCAM BOUNLIENG</v>
      </c>
      <c r="AG20" s="165" t="e">
        <f t="shared" si="2"/>
        <v>#N/A</v>
      </c>
      <c r="AH20" s="165" t="e">
        <f t="shared" si="3"/>
        <v>#N/A</v>
      </c>
      <c r="AI20" s="166" t="e">
        <f t="shared" si="0"/>
        <v>#N/A</v>
      </c>
    </row>
    <row r="21" spans="1:35" ht="24.95" customHeight="1" thickBot="1">
      <c r="B21" s="103" t="s">
        <v>106</v>
      </c>
      <c r="C21" s="104"/>
      <c r="D21" s="174"/>
      <c r="E21" s="161"/>
      <c r="F21" s="150"/>
      <c r="G21" s="152"/>
      <c r="H21" s="152"/>
      <c r="I21" s="153"/>
      <c r="J21" s="103" t="s">
        <v>113</v>
      </c>
      <c r="K21" s="104"/>
      <c r="L21" s="152"/>
      <c r="M21" s="175"/>
      <c r="N21" s="170" t="str">
        <f>IF(AND(L18="A",L24="A"),J18,IF(L18="A",J24,IF(L24="A",J18,IF(L18=L24,"",(IF(L18&gt;L24,J18,J24))))))</f>
        <v/>
      </c>
      <c r="O21" s="171" t="str">
        <f>IF(AND(L18="A",L24="A"),K18,IF(L18="A",K24,IF(L24="A",K18,IF(L18=L24,"",(IF(L18&gt;L24,K18,K24))))))</f>
        <v/>
      </c>
      <c r="P21" s="172"/>
      <c r="Q21" s="175"/>
      <c r="R21" s="150"/>
      <c r="S21" s="150"/>
      <c r="T21" s="88"/>
      <c r="V21" s="176" t="str">
        <f>'1'!AR15</f>
        <v/>
      </c>
      <c r="W21" s="148"/>
      <c r="X21" s="148"/>
      <c r="Y21" s="148"/>
      <c r="Z21" s="148"/>
      <c r="AA21" s="177">
        <v>0</v>
      </c>
      <c r="AC21" s="163" t="str">
        <f>'3'!AR5</f>
        <v/>
      </c>
      <c r="AD21" s="165" t="str">
        <f>'3'!AS5</f>
        <v/>
      </c>
      <c r="AF21" s="163" t="str">
        <f>IF(Inscrits!B19=0,"",Inscrits!B19)</f>
        <v>MICHAUD LUC</v>
      </c>
      <c r="AG21" s="165" t="e">
        <f t="shared" si="2"/>
        <v>#N/A</v>
      </c>
      <c r="AH21" s="165" t="e">
        <f t="shared" si="3"/>
        <v>#N/A</v>
      </c>
      <c r="AI21" s="166" t="e">
        <f t="shared" si="0"/>
        <v>#N/A</v>
      </c>
    </row>
    <row r="22" spans="1:35" ht="24.95" customHeight="1">
      <c r="A22" s="144" t="s">
        <v>2</v>
      </c>
      <c r="B22" s="158" t="str">
        <f>IF('4'!U6=0,"",'4'!U6)</f>
        <v/>
      </c>
      <c r="C22" s="159" t="str">
        <f>IF('4'!V6=0,"",'4'!V6)</f>
        <v/>
      </c>
      <c r="D22" s="160"/>
      <c r="E22" s="161"/>
      <c r="F22" s="150"/>
      <c r="G22" s="162"/>
      <c r="H22" s="150"/>
      <c r="I22" s="161"/>
      <c r="J22" s="150"/>
      <c r="K22" s="162"/>
      <c r="L22" s="150"/>
      <c r="M22" s="173"/>
      <c r="N22" s="150"/>
      <c r="O22" s="162"/>
      <c r="P22" s="150"/>
      <c r="Q22" s="161"/>
      <c r="R22" s="150"/>
      <c r="S22" s="162"/>
      <c r="T22" s="88"/>
      <c r="U22" s="101"/>
      <c r="V22" s="176" t="str">
        <f>'1'!AR16</f>
        <v/>
      </c>
      <c r="W22" s="148"/>
      <c r="X22" s="148"/>
      <c r="Y22" s="148"/>
      <c r="Z22" s="148"/>
      <c r="AA22" s="177">
        <v>0</v>
      </c>
      <c r="AC22" s="163" t="str">
        <f>'3'!AR6</f>
        <v/>
      </c>
      <c r="AD22" s="165" t="str">
        <f>'3'!AS6</f>
        <v/>
      </c>
      <c r="AF22" s="163" t="str">
        <f>IF(Inscrits!B20=0,"",Inscrits!B20)</f>
        <v>VALLOT PATRICE</v>
      </c>
      <c r="AG22" s="165" t="e">
        <f t="shared" si="2"/>
        <v>#N/A</v>
      </c>
      <c r="AH22" s="165" t="e">
        <f t="shared" si="3"/>
        <v>#N/A</v>
      </c>
      <c r="AI22" s="166" t="e">
        <f t="shared" si="0"/>
        <v>#N/A</v>
      </c>
    </row>
    <row r="23" spans="1:35" ht="24.95" customHeight="1" thickBot="1">
      <c r="A23" s="144" t="s">
        <v>58</v>
      </c>
      <c r="B23" s="167" t="str">
        <f>IF('1'!B8=0,"",'1'!B8)</f>
        <v/>
      </c>
      <c r="C23" s="168" t="str">
        <f>IF('1'!C8=0,"",'1'!C8)</f>
        <v/>
      </c>
      <c r="D23" s="169"/>
      <c r="E23" s="161"/>
      <c r="F23" s="170" t="str">
        <f>IF(AND(D22="A",D23="A"),B22,IF(D22="A",B23,IF(D23="A",B22,IF(D22=D23,"",(IF(D22&gt;D23,B22,B23))))))</f>
        <v/>
      </c>
      <c r="G23" s="171" t="str">
        <f>IF(AND(D22="A",D23="A"),C22,IF(D22="A",C23,IF(D23="A",C22,IF(D22=D23,"",(IF(D22&gt;D23,C22,C23))))))</f>
        <v/>
      </c>
      <c r="H23" s="172"/>
      <c r="I23" s="173"/>
      <c r="J23" s="150"/>
      <c r="K23" s="150"/>
      <c r="L23" s="150"/>
      <c r="M23" s="173"/>
      <c r="N23" s="150"/>
      <c r="O23" s="150"/>
      <c r="P23" s="150"/>
      <c r="Q23" s="161"/>
      <c r="R23" s="150"/>
      <c r="S23" s="150"/>
      <c r="T23" s="88"/>
      <c r="U23" s="101"/>
      <c r="V23" s="176" t="str">
        <f>'1'!AR17</f>
        <v>Blanc 5</v>
      </c>
      <c r="W23" s="148"/>
      <c r="X23" s="148"/>
      <c r="Y23" s="148"/>
      <c r="Z23" s="148"/>
      <c r="AA23" s="177">
        <v>0</v>
      </c>
      <c r="AC23" s="163" t="str">
        <f>'3'!AR7</f>
        <v/>
      </c>
      <c r="AD23" s="165" t="str">
        <f>'3'!AS7</f>
        <v/>
      </c>
      <c r="AF23" s="163" t="str">
        <f>IF(Inscrits!B21=0,"",Inscrits!B21)</f>
        <v>Blanc 1</v>
      </c>
      <c r="AG23" s="165">
        <f t="shared" si="2"/>
        <v>0</v>
      </c>
      <c r="AH23" s="165">
        <f t="shared" si="3"/>
        <v>0</v>
      </c>
      <c r="AI23" s="166">
        <f t="shared" si="0"/>
        <v>0</v>
      </c>
    </row>
    <row r="24" spans="1:35" ht="24.95" customHeight="1" thickBot="1">
      <c r="B24" s="103" t="s">
        <v>107</v>
      </c>
      <c r="C24" s="104"/>
      <c r="D24" s="174"/>
      <c r="E24" s="161"/>
      <c r="F24" s="103" t="s">
        <v>111</v>
      </c>
      <c r="G24" s="104"/>
      <c r="H24" s="150"/>
      <c r="I24" s="173"/>
      <c r="J24" s="170" t="str">
        <f>IF(AND(H23="A",H25="A"),F23,IF(H23="A",F25,IF(H25="A",F23,IF(H23=H25,"",(IF(H23&gt;H25,F23,F25))))))</f>
        <v/>
      </c>
      <c r="K24" s="171" t="str">
        <f>IF(AND(H23="A",H25="A"),G23,IF(H23="A",G25,IF(H25="A",G23,IF(H23=H25,"",(IF(H23&gt;H25,G23,G25))))))</f>
        <v/>
      </c>
      <c r="L24" s="172"/>
      <c r="M24" s="173"/>
      <c r="N24" s="150"/>
      <c r="O24" s="150"/>
      <c r="P24" s="150"/>
      <c r="Q24" s="161"/>
      <c r="R24" s="150"/>
      <c r="S24" s="150"/>
      <c r="T24" s="88"/>
      <c r="U24" s="101"/>
      <c r="V24" s="176" t="str">
        <f>'2'!AR14</f>
        <v/>
      </c>
      <c r="AA24" s="177">
        <v>0</v>
      </c>
      <c r="AC24" s="163" t="str">
        <f>'3'!AR14</f>
        <v/>
      </c>
      <c r="AD24" s="165" t="str">
        <f>'3'!AS14</f>
        <v/>
      </c>
      <c r="AF24" s="163" t="str">
        <f>IF(Inscrits!B22=0,"",Inscrits!B22)</f>
        <v>Blanc 2</v>
      </c>
      <c r="AG24" s="165" t="e">
        <f t="shared" si="2"/>
        <v>#N/A</v>
      </c>
      <c r="AH24" s="165" t="e">
        <f t="shared" si="3"/>
        <v>#N/A</v>
      </c>
      <c r="AI24" s="166" t="e">
        <f t="shared" si="0"/>
        <v>#N/A</v>
      </c>
    </row>
    <row r="25" spans="1:35" ht="24.95" customHeight="1">
      <c r="A25" s="144" t="s">
        <v>64</v>
      </c>
      <c r="B25" s="158" t="str">
        <f>IF('4'!U16=0,"",'4'!U16)</f>
        <v/>
      </c>
      <c r="C25" s="159" t="str">
        <f>IF('4'!V16=0,"",'4'!V16)</f>
        <v/>
      </c>
      <c r="D25" s="160"/>
      <c r="E25" s="161"/>
      <c r="F25" s="170" t="str">
        <f>IF(AND(D25="A",D26="A"),B25,IF(D25="A",B26,IF(D26="A",B25,IF(D25=D26,"",(IF(D25&gt;D26,B25,B26))))))</f>
        <v/>
      </c>
      <c r="G25" s="171" t="str">
        <f>IF(AND(D25="A",D26="A"),C25,IF(D25="A",C26,IF(D26="A",C25,IF(D25=D26,"",(IF(D25&gt;D26,C25,C26))))))</f>
        <v/>
      </c>
      <c r="H25" s="172"/>
      <c r="I25" s="173"/>
      <c r="J25" s="150"/>
      <c r="K25" s="150"/>
      <c r="L25" s="150"/>
      <c r="M25" s="161"/>
      <c r="N25" s="150"/>
      <c r="O25" s="150"/>
      <c r="P25" s="150"/>
      <c r="Q25" s="161"/>
      <c r="R25" s="150"/>
      <c r="S25" s="150"/>
      <c r="T25" s="88"/>
      <c r="U25" s="101"/>
      <c r="V25" s="176" t="str">
        <f>'2'!AR15</f>
        <v/>
      </c>
      <c r="AA25" s="177">
        <v>0</v>
      </c>
      <c r="AC25" s="163" t="str">
        <f>'3'!AR15</f>
        <v/>
      </c>
      <c r="AD25" s="165" t="str">
        <f>'3'!AS15</f>
        <v/>
      </c>
      <c r="AF25" s="163" t="str">
        <f>IF(Inscrits!B23=0,"",Inscrits!B23)</f>
        <v>Blanc 3</v>
      </c>
      <c r="AG25" s="165">
        <f t="shared" si="2"/>
        <v>0</v>
      </c>
      <c r="AH25" s="165">
        <f t="shared" si="3"/>
        <v>0</v>
      </c>
      <c r="AI25" s="166">
        <f t="shared" si="0"/>
        <v>0</v>
      </c>
    </row>
    <row r="26" spans="1:35" ht="24.95" customHeight="1" thickBot="1">
      <c r="A26" s="144" t="s">
        <v>59</v>
      </c>
      <c r="B26" s="167" t="str">
        <f>IF('2'!B18=0,"",'2'!B18)</f>
        <v/>
      </c>
      <c r="C26" s="168" t="str">
        <f>IF('2'!C18=0,"",'2'!C18)</f>
        <v/>
      </c>
      <c r="D26" s="169"/>
      <c r="E26" s="161"/>
      <c r="F26" s="150"/>
      <c r="G26" s="150"/>
      <c r="H26" s="150"/>
      <c r="I26" s="161"/>
      <c r="J26" s="150"/>
      <c r="K26" s="150"/>
      <c r="L26" s="150"/>
      <c r="M26" s="161"/>
      <c r="N26" s="150"/>
      <c r="O26" s="150"/>
      <c r="P26" s="150"/>
      <c r="Q26" s="161"/>
      <c r="R26" s="150"/>
      <c r="S26" s="150"/>
      <c r="T26" s="88"/>
      <c r="U26" s="101"/>
      <c r="V26" s="176" t="str">
        <f>'2'!AR16</f>
        <v>Blanc 9</v>
      </c>
      <c r="AA26" s="177">
        <v>0</v>
      </c>
      <c r="AC26" s="163" t="str">
        <f>'3'!AR16</f>
        <v/>
      </c>
      <c r="AD26" s="165" t="str">
        <f>'3'!AS16</f>
        <v/>
      </c>
      <c r="AF26" s="163" t="str">
        <f>IF(Inscrits!B24=0,"",Inscrits!B24)</f>
        <v>Blanc 4</v>
      </c>
      <c r="AG26" s="165" t="e">
        <f t="shared" si="2"/>
        <v>#N/A</v>
      </c>
      <c r="AH26" s="165" t="e">
        <f t="shared" si="3"/>
        <v>#N/A</v>
      </c>
      <c r="AI26" s="166" t="e">
        <f t="shared" si="0"/>
        <v>#N/A</v>
      </c>
    </row>
    <row r="27" spans="1:35" ht="24.75" customHeight="1">
      <c r="V27" s="176" t="str">
        <f>'2'!AR17</f>
        <v>Blanc 1</v>
      </c>
      <c r="AA27" s="177">
        <v>0</v>
      </c>
      <c r="AC27" s="163" t="str">
        <f>'3'!AR17</f>
        <v>Blanc 3</v>
      </c>
      <c r="AD27" s="165">
        <f>'3'!AS17</f>
        <v>0</v>
      </c>
      <c r="AF27" s="163" t="str">
        <f>IF(Inscrits!B25=0,"",Inscrits!B25)</f>
        <v>Blanc 5</v>
      </c>
      <c r="AG27" s="165">
        <f t="shared" si="2"/>
        <v>0</v>
      </c>
      <c r="AH27" s="165">
        <f t="shared" si="3"/>
        <v>0</v>
      </c>
      <c r="AI27" s="166">
        <f t="shared" si="0"/>
        <v>0</v>
      </c>
    </row>
    <row r="28" spans="1:35" ht="24.75" customHeight="1">
      <c r="V28" s="176" t="str">
        <f>'3'!AR14</f>
        <v/>
      </c>
      <c r="AA28" s="177">
        <v>0</v>
      </c>
      <c r="AC28" s="163" t="str">
        <f>'4'!AR4</f>
        <v/>
      </c>
      <c r="AD28" s="165" t="str">
        <f>'4'!AS4</f>
        <v/>
      </c>
      <c r="AF28" s="163" t="str">
        <f>IF(Inscrits!B26=0,"",Inscrits!B26)</f>
        <v>Blanc 6</v>
      </c>
      <c r="AG28" s="165" t="e">
        <f t="shared" si="2"/>
        <v>#N/A</v>
      </c>
      <c r="AH28" s="165" t="e">
        <f t="shared" si="3"/>
        <v>#N/A</v>
      </c>
      <c r="AI28" s="166" t="e">
        <f t="shared" si="0"/>
        <v>#N/A</v>
      </c>
    </row>
    <row r="29" spans="1:35" ht="24.75" customHeight="1">
      <c r="V29" s="176" t="str">
        <f>'3'!AR15</f>
        <v/>
      </c>
      <c r="AA29" s="177">
        <v>0</v>
      </c>
      <c r="AC29" s="163" t="str">
        <f>'4'!AR5</f>
        <v/>
      </c>
      <c r="AD29" s="165" t="str">
        <f>'4'!AS5</f>
        <v/>
      </c>
      <c r="AF29" s="163" t="str">
        <f>IF(Inscrits!B27=0,"",Inscrits!B27)</f>
        <v>Blanc 7</v>
      </c>
      <c r="AG29" s="165">
        <f t="shared" si="2"/>
        <v>0</v>
      </c>
      <c r="AH29" s="165">
        <f t="shared" si="3"/>
        <v>0</v>
      </c>
      <c r="AI29" s="166">
        <f t="shared" si="0"/>
        <v>0</v>
      </c>
    </row>
    <row r="30" spans="1:35" ht="24.75" customHeight="1">
      <c r="V30" s="176" t="str">
        <f>'3'!AR16</f>
        <v/>
      </c>
      <c r="AA30" s="177">
        <v>0</v>
      </c>
      <c r="AC30" s="163" t="str">
        <f>'4'!AR6</f>
        <v/>
      </c>
      <c r="AD30" s="165" t="str">
        <f>'4'!AS6</f>
        <v/>
      </c>
      <c r="AF30" s="163" t="str">
        <f>IF(Inscrits!B28=0,"",Inscrits!B28)</f>
        <v>Blanc 8</v>
      </c>
      <c r="AG30" s="165" t="e">
        <f t="shared" si="2"/>
        <v>#N/A</v>
      </c>
      <c r="AH30" s="165" t="e">
        <f t="shared" si="3"/>
        <v>#N/A</v>
      </c>
      <c r="AI30" s="166" t="e">
        <f t="shared" si="0"/>
        <v>#N/A</v>
      </c>
    </row>
    <row r="31" spans="1:35" ht="24.75" customHeight="1">
      <c r="V31" s="176" t="str">
        <f>'3'!AR17</f>
        <v>Blanc 3</v>
      </c>
      <c r="AA31" s="177">
        <v>0</v>
      </c>
      <c r="AC31" s="163" t="str">
        <f>'4'!AR7</f>
        <v/>
      </c>
      <c r="AD31" s="165" t="str">
        <f>'4'!AS7</f>
        <v/>
      </c>
      <c r="AF31" s="163" t="str">
        <f>IF(Inscrits!B29=0,"",Inscrits!B29)</f>
        <v>Blanc 9</v>
      </c>
      <c r="AG31" s="165">
        <f t="shared" si="2"/>
        <v>0</v>
      </c>
      <c r="AH31" s="165">
        <f t="shared" si="3"/>
        <v>0</v>
      </c>
      <c r="AI31" s="166">
        <f t="shared" si="0"/>
        <v>0</v>
      </c>
    </row>
    <row r="32" spans="1:35" ht="24.75" customHeight="1">
      <c r="V32" s="176" t="str">
        <f>'4'!AR14</f>
        <v/>
      </c>
      <c r="AA32" s="177">
        <v>0</v>
      </c>
      <c r="AC32" s="163" t="str">
        <f>'4'!AR14</f>
        <v/>
      </c>
      <c r="AD32" s="165" t="str">
        <f>'4'!AS14</f>
        <v/>
      </c>
      <c r="AF32" s="163" t="str">
        <f>IF(Inscrits!B30=0,"",Inscrits!B30)</f>
        <v>Blanc 10</v>
      </c>
      <c r="AG32" s="165" t="e">
        <f t="shared" si="2"/>
        <v>#N/A</v>
      </c>
      <c r="AH32" s="165" t="e">
        <f t="shared" si="3"/>
        <v>#N/A</v>
      </c>
      <c r="AI32" s="166" t="e">
        <f t="shared" si="0"/>
        <v>#N/A</v>
      </c>
    </row>
    <row r="33" spans="22:35" ht="24.75" customHeight="1">
      <c r="V33" s="176" t="str">
        <f>'4'!AR15</f>
        <v/>
      </c>
      <c r="AA33" s="177">
        <v>0</v>
      </c>
      <c r="AC33" s="163" t="str">
        <f>'4'!AR15</f>
        <v/>
      </c>
      <c r="AD33" s="165" t="str">
        <f>'4'!AS15</f>
        <v/>
      </c>
      <c r="AF33" s="163" t="str">
        <f>IF(Inscrits!B31=0,"",Inscrits!B31)</f>
        <v>Blanc 11</v>
      </c>
      <c r="AG33" s="165" t="e">
        <f t="shared" si="2"/>
        <v>#N/A</v>
      </c>
      <c r="AH33" s="165" t="e">
        <f t="shared" si="3"/>
        <v>#N/A</v>
      </c>
      <c r="AI33" s="166" t="e">
        <f t="shared" si="0"/>
        <v>#N/A</v>
      </c>
    </row>
    <row r="34" spans="22:35" ht="24.75" customHeight="1">
      <c r="V34" s="176" t="str">
        <f>'4'!AR16</f>
        <v>Blanc 7</v>
      </c>
      <c r="AA34" s="177">
        <v>0</v>
      </c>
      <c r="AC34" s="163" t="str">
        <f>'4'!AR16</f>
        <v>Blanc 7</v>
      </c>
      <c r="AD34" s="165">
        <f>'4'!AS16</f>
        <v>0</v>
      </c>
      <c r="AF34" s="163" t="str">
        <f>IF(Inscrits!B32=0,"",Inscrits!B32)</f>
        <v>Blanc 12</v>
      </c>
      <c r="AG34" s="165" t="e">
        <f t="shared" si="2"/>
        <v>#N/A</v>
      </c>
      <c r="AH34" s="165" t="e">
        <f t="shared" si="3"/>
        <v>#N/A</v>
      </c>
      <c r="AI34" s="166" t="e">
        <f t="shared" si="0"/>
        <v>#N/A</v>
      </c>
    </row>
    <row r="35" spans="22:35" ht="24.75" customHeight="1">
      <c r="V35" s="176" t="str">
        <f>'4'!AR17</f>
        <v/>
      </c>
      <c r="AA35" s="177">
        <v>0</v>
      </c>
      <c r="AC35" s="163" t="str">
        <f>'4'!AR17</f>
        <v/>
      </c>
      <c r="AD35" s="165" t="str">
        <f>'4'!AS17</f>
        <v/>
      </c>
      <c r="AF35" s="163" t="str">
        <f>IF(Inscrits!B33=0,"",Inscrits!B33)</f>
        <v>Blanc 13</v>
      </c>
      <c r="AG35" s="165" t="e">
        <f t="shared" si="2"/>
        <v>#N/A</v>
      </c>
      <c r="AH35" s="165" t="e">
        <f t="shared" si="3"/>
        <v>#N/A</v>
      </c>
      <c r="AI35" s="166" t="e">
        <f t="shared" si="0"/>
        <v>#N/A</v>
      </c>
    </row>
    <row r="36" spans="22:35" ht="24.75" customHeight="1"/>
    <row r="37" spans="22:35" ht="24.75" customHeight="1"/>
    <row r="38" spans="22:35" ht="24.75" customHeight="1"/>
    <row r="39" spans="22:35" ht="24.75" customHeight="1"/>
    <row r="40" spans="22:35" ht="24.75" customHeight="1"/>
    <row r="41" spans="22:35" ht="24.75" customHeight="1"/>
    <row r="42" spans="22:35" ht="24.75" customHeight="1"/>
    <row r="43" spans="22:35" ht="24.75" customHeight="1"/>
  </sheetData>
  <mergeCells count="8">
    <mergeCell ref="F2:H2"/>
    <mergeCell ref="J2:L2"/>
    <mergeCell ref="N2:P2"/>
    <mergeCell ref="B1:D1"/>
    <mergeCell ref="B2:D2"/>
    <mergeCell ref="N1:P1"/>
    <mergeCell ref="J1:L1"/>
    <mergeCell ref="F1:H1"/>
  </mergeCells>
  <phoneticPr fontId="0" type="noConversion"/>
  <conditionalFormatting sqref="B4:C4">
    <cfRule type="expression" dxfId="72" priority="1" stopIfTrue="1">
      <formula>AND(($B$4=$F$5),($B$4&lt;&gt;""))</formula>
    </cfRule>
    <cfRule type="expression" priority="2" stopIfTrue="1">
      <formula>$B$5=$F$5</formula>
    </cfRule>
    <cfRule type="expression" dxfId="71" priority="3" stopIfTrue="1">
      <formula>AND(($C$3&lt;&gt;""),($B$4&lt;&gt;""))</formula>
    </cfRule>
  </conditionalFormatting>
  <conditionalFormatting sqref="B5:C5">
    <cfRule type="expression" dxfId="70" priority="4" stopIfTrue="1">
      <formula>AND(($B$5=$F$5),($B$5&lt;&gt;""))</formula>
    </cfRule>
    <cfRule type="expression" priority="5" stopIfTrue="1">
      <formula>$B$4=$F$5</formula>
    </cfRule>
    <cfRule type="expression" dxfId="69" priority="6" stopIfTrue="1">
      <formula>AND(($C$3&lt;&gt;""),($B$5&lt;&gt;""))</formula>
    </cfRule>
  </conditionalFormatting>
  <conditionalFormatting sqref="B7:C7">
    <cfRule type="expression" dxfId="68" priority="7" stopIfTrue="1">
      <formula>AND(($B$7=$F$7),($B$7&lt;&gt;""))</formula>
    </cfRule>
    <cfRule type="expression" priority="8" stopIfTrue="1">
      <formula>$B$8=$F$7</formula>
    </cfRule>
    <cfRule type="expression" dxfId="67" priority="9" stopIfTrue="1">
      <formula>AND(($C$6&lt;&gt;""),($B$7&lt;&gt;""))</formula>
    </cfRule>
  </conditionalFormatting>
  <conditionalFormatting sqref="B8:C8">
    <cfRule type="expression" dxfId="66" priority="10" stopIfTrue="1">
      <formula>AND(($B$8=$F$7),($B$8&lt;&gt;""))</formula>
    </cfRule>
    <cfRule type="expression" priority="11" stopIfTrue="1">
      <formula>$B$7=$F$7</formula>
    </cfRule>
    <cfRule type="expression" dxfId="65" priority="12" stopIfTrue="1">
      <formula>AND(($C$6&lt;&gt;""),($B$8&lt;&gt;""))</formula>
    </cfRule>
  </conditionalFormatting>
  <conditionalFormatting sqref="B10:C10">
    <cfRule type="expression" dxfId="64" priority="13" stopIfTrue="1">
      <formula>AND(($B$10=$F$11),($B$10&lt;&gt;""))</formula>
    </cfRule>
    <cfRule type="expression" priority="14" stopIfTrue="1">
      <formula>$B$11=$F$11</formula>
    </cfRule>
    <cfRule type="expression" dxfId="63" priority="15" stopIfTrue="1">
      <formula>AND(($C$9&lt;&gt;""),($B$10&lt;&gt;""))</formula>
    </cfRule>
  </conditionalFormatting>
  <conditionalFormatting sqref="B11:C11">
    <cfRule type="expression" dxfId="62" priority="16" stopIfTrue="1">
      <formula>AND(($B$11=$F$11),($B$11&lt;&gt;""))</formula>
    </cfRule>
    <cfRule type="expression" priority="17" stopIfTrue="1">
      <formula>$B$10=$F$11</formula>
    </cfRule>
    <cfRule type="expression" dxfId="61" priority="18" stopIfTrue="1">
      <formula>AND(($C$9&lt;&gt;""),($B$11&lt;&gt;""))</formula>
    </cfRule>
  </conditionalFormatting>
  <conditionalFormatting sqref="B13:C13">
    <cfRule type="expression" dxfId="60" priority="19" stopIfTrue="1">
      <formula>AND(($B$13=$F$13),($B$13&lt;&gt;""))</formula>
    </cfRule>
    <cfRule type="expression" priority="20" stopIfTrue="1">
      <formula>$B$14=$F$13</formula>
    </cfRule>
    <cfRule type="expression" dxfId="59" priority="21" stopIfTrue="1">
      <formula>AND(($C$12&lt;&gt;""),($B$13&lt;&gt;""))</formula>
    </cfRule>
  </conditionalFormatting>
  <conditionalFormatting sqref="B14:C14">
    <cfRule type="expression" dxfId="58" priority="22" stopIfTrue="1">
      <formula>AND(($B$14=$F$13),($B$14&lt;&gt;""))</formula>
    </cfRule>
    <cfRule type="expression" priority="23" stopIfTrue="1">
      <formula>$B$13=$F$13</formula>
    </cfRule>
    <cfRule type="expression" dxfId="57" priority="24" stopIfTrue="1">
      <formula>AND(($C$12&lt;&gt;""),($B$14&lt;&gt;""))</formula>
    </cfRule>
  </conditionalFormatting>
  <conditionalFormatting sqref="B16:C16">
    <cfRule type="expression" dxfId="56" priority="25" stopIfTrue="1">
      <formula>AND(($B$16=$F$17),($B$16&lt;&gt;""))</formula>
    </cfRule>
    <cfRule type="expression" priority="26" stopIfTrue="1">
      <formula>$B$17=$F$17</formula>
    </cfRule>
    <cfRule type="expression" dxfId="55" priority="27" stopIfTrue="1">
      <formula>AND(($C$15&lt;&gt;""),($B$16&lt;&gt;""))</formula>
    </cfRule>
  </conditionalFormatting>
  <conditionalFormatting sqref="B17:C17">
    <cfRule type="expression" dxfId="54" priority="28" stopIfTrue="1">
      <formula>AND(($B$17=$F$17),($B$17&lt;&gt;""))</formula>
    </cfRule>
    <cfRule type="expression" priority="29" stopIfTrue="1">
      <formula>$B$16=$F$17</formula>
    </cfRule>
    <cfRule type="expression" dxfId="53" priority="30" stopIfTrue="1">
      <formula>AND(($C$15&lt;&gt;""),($B$17&lt;&gt;""))</formula>
    </cfRule>
  </conditionalFormatting>
  <conditionalFormatting sqref="B19:C19">
    <cfRule type="expression" dxfId="52" priority="31" stopIfTrue="1">
      <formula>AND(($B$19=$F$19),($B$19&lt;&gt;""))</formula>
    </cfRule>
    <cfRule type="expression" priority="32" stopIfTrue="1">
      <formula>$B$20=$F$19</formula>
    </cfRule>
    <cfRule type="expression" dxfId="51" priority="33" stopIfTrue="1">
      <formula>AND(($C$18&lt;&gt;""),($B$19&lt;&gt;""))</formula>
    </cfRule>
  </conditionalFormatting>
  <conditionalFormatting sqref="B20:C20">
    <cfRule type="expression" dxfId="50" priority="34" stopIfTrue="1">
      <formula>AND(($B$20=$F$19),($B$20&lt;&gt;""))</formula>
    </cfRule>
    <cfRule type="expression" priority="35" stopIfTrue="1">
      <formula>$B$19=$F$19</formula>
    </cfRule>
    <cfRule type="expression" dxfId="49" priority="36" stopIfTrue="1">
      <formula>AND(($C$18&lt;&gt;""),($B$20&lt;&gt;""))</formula>
    </cfRule>
  </conditionalFormatting>
  <conditionalFormatting sqref="B22:C22">
    <cfRule type="expression" dxfId="48" priority="37" stopIfTrue="1">
      <formula>AND(($B$22=$F$23),($B$22&lt;&gt;""))</formula>
    </cfRule>
    <cfRule type="expression" priority="38" stopIfTrue="1">
      <formula>$B$23=$F$23</formula>
    </cfRule>
    <cfRule type="expression" dxfId="47" priority="39" stopIfTrue="1">
      <formula>AND(($C$21&lt;&gt;""),($B$22&lt;&gt;""))</formula>
    </cfRule>
  </conditionalFormatting>
  <conditionalFormatting sqref="B23:C23">
    <cfRule type="expression" dxfId="46" priority="40" stopIfTrue="1">
      <formula>AND(($B$23=$F$23),($B$23&lt;&gt;""))</formula>
    </cfRule>
    <cfRule type="expression" priority="41" stopIfTrue="1">
      <formula>$B$22=$F$23</formula>
    </cfRule>
    <cfRule type="expression" dxfId="45" priority="42" stopIfTrue="1">
      <formula>AND(($C$21&lt;&gt;""),($B$23&lt;&gt;""))</formula>
    </cfRule>
  </conditionalFormatting>
  <conditionalFormatting sqref="B25:C25">
    <cfRule type="expression" dxfId="44" priority="43" stopIfTrue="1">
      <formula>AND(($B$25=$F$25),($B$25&lt;&gt;""))</formula>
    </cfRule>
    <cfRule type="expression" priority="44" stopIfTrue="1">
      <formula>$B$26=$F$25</formula>
    </cfRule>
    <cfRule type="expression" dxfId="43" priority="45" stopIfTrue="1">
      <formula>AND(($C$24&lt;&gt;""),($B$25&lt;&gt;""))</formula>
    </cfRule>
  </conditionalFormatting>
  <conditionalFormatting sqref="B26:C26">
    <cfRule type="expression" dxfId="42" priority="46" stopIfTrue="1">
      <formula>AND(($B$26=$F$25),($B$26&lt;&gt;""))</formula>
    </cfRule>
    <cfRule type="expression" priority="47" stopIfTrue="1">
      <formula>$B$25=$F$25</formula>
    </cfRule>
    <cfRule type="expression" dxfId="41" priority="48" stopIfTrue="1">
      <formula>AND(($C$24&lt;&gt;""),($B$26&lt;&gt;""))</formula>
    </cfRule>
  </conditionalFormatting>
  <conditionalFormatting sqref="F5:G5">
    <cfRule type="expression" dxfId="40" priority="49" stopIfTrue="1">
      <formula>AND(($F$5=$J$6),($F$5&lt;&gt;""))</formula>
    </cfRule>
    <cfRule type="expression" priority="50" stopIfTrue="1">
      <formula>$F$7=$J$6</formula>
    </cfRule>
    <cfRule type="expression" dxfId="39" priority="51" stopIfTrue="1">
      <formula>AND(($G$6&lt;&gt;""),($F$5&lt;&gt;""))</formula>
    </cfRule>
  </conditionalFormatting>
  <conditionalFormatting sqref="F7:G7">
    <cfRule type="expression" dxfId="38" priority="52" stopIfTrue="1">
      <formula>AND(($F$7=$J$6),($F$7&lt;&gt;""))</formula>
    </cfRule>
    <cfRule type="expression" priority="53" stopIfTrue="1">
      <formula>$F$5=$J$6</formula>
    </cfRule>
    <cfRule type="expression" dxfId="37" priority="54" stopIfTrue="1">
      <formula>AND(($G$6&lt;&gt;""),($F$7&lt;&gt;""))</formula>
    </cfRule>
  </conditionalFormatting>
  <conditionalFormatting sqref="F11:G11">
    <cfRule type="expression" dxfId="36" priority="55" stopIfTrue="1">
      <formula>AND(($F$11=$J$12),($F$11&lt;&gt;""))</formula>
    </cfRule>
    <cfRule type="expression" priority="56" stopIfTrue="1">
      <formula>$F$13=$J$12</formula>
    </cfRule>
    <cfRule type="expression" dxfId="35" priority="57" stopIfTrue="1">
      <formula>AND(($G$12&lt;&gt;""),($F$11&lt;&gt;""))</formula>
    </cfRule>
  </conditionalFormatting>
  <conditionalFormatting sqref="F13:G13">
    <cfRule type="expression" dxfId="34" priority="58" stopIfTrue="1">
      <formula>AND(($F$13=$J$12),($F$13&lt;&gt;""))</formula>
    </cfRule>
    <cfRule type="expression" priority="59" stopIfTrue="1">
      <formula>$F$11=$J$12</formula>
    </cfRule>
    <cfRule type="expression" dxfId="33" priority="60" stopIfTrue="1">
      <formula>AND(($G$12&lt;&gt;""),($F$13&lt;&gt;""))</formula>
    </cfRule>
  </conditionalFormatting>
  <conditionalFormatting sqref="F17:G17">
    <cfRule type="expression" dxfId="32" priority="61" stopIfTrue="1">
      <formula>AND(($F$17=$J$18),($F$17&lt;&gt;""))</formula>
    </cfRule>
    <cfRule type="expression" priority="62" stopIfTrue="1">
      <formula>$F$19=$J$18</formula>
    </cfRule>
    <cfRule type="expression" dxfId="31" priority="63" stopIfTrue="1">
      <formula>AND(($G$18&lt;&gt;""),($F$17&lt;&gt;""))</formula>
    </cfRule>
  </conditionalFormatting>
  <conditionalFormatting sqref="F19:G19">
    <cfRule type="expression" dxfId="30" priority="64" stopIfTrue="1">
      <formula>AND(($F$19=$J$18),($F$19&lt;&gt;""))</formula>
    </cfRule>
    <cfRule type="expression" priority="65" stopIfTrue="1">
      <formula>$F$17=$J$18</formula>
    </cfRule>
    <cfRule type="expression" dxfId="29" priority="66" stopIfTrue="1">
      <formula>AND(($G$18&lt;&gt;""),($F$19&lt;&gt;""))</formula>
    </cfRule>
  </conditionalFormatting>
  <conditionalFormatting sqref="F23:G23">
    <cfRule type="expression" dxfId="28" priority="67" stopIfTrue="1">
      <formula>AND(($F$23=$J$24),($F$23&lt;&gt;""))</formula>
    </cfRule>
    <cfRule type="expression" priority="68" stopIfTrue="1">
      <formula>$F$25=$J$24</formula>
    </cfRule>
    <cfRule type="expression" dxfId="27" priority="69" stopIfTrue="1">
      <formula>AND(($G$24&lt;&gt;""),($F$23&lt;&gt;""))</formula>
    </cfRule>
  </conditionalFormatting>
  <conditionalFormatting sqref="F25:G25">
    <cfRule type="expression" dxfId="26" priority="70" stopIfTrue="1">
      <formula>AND(($F$25=$J$24),($F$25&lt;&gt;""))</formula>
    </cfRule>
    <cfRule type="expression" priority="71" stopIfTrue="1">
      <formula>$F$23=$J$24</formula>
    </cfRule>
    <cfRule type="expression" dxfId="25" priority="72" stopIfTrue="1">
      <formula>AND(($G$24&lt;&gt;""),($F$25&lt;&gt;""))</formula>
    </cfRule>
  </conditionalFormatting>
  <conditionalFormatting sqref="J6:K6">
    <cfRule type="expression" dxfId="24" priority="73" stopIfTrue="1">
      <formula>AND(($J$6=$N$9),($J$6&lt;&gt;""))</formula>
    </cfRule>
    <cfRule type="expression" priority="74" stopIfTrue="1">
      <formula>$J$12=$N$9</formula>
    </cfRule>
    <cfRule type="expression" dxfId="23" priority="75" stopIfTrue="1">
      <formula>AND(($K$9&lt;&gt;""),($J$6&lt;&gt;""))</formula>
    </cfRule>
  </conditionalFormatting>
  <conditionalFormatting sqref="J12:K12">
    <cfRule type="expression" dxfId="22" priority="76" stopIfTrue="1">
      <formula>AND(($J$12=$N$9),($J$12&lt;&gt;""))</formula>
    </cfRule>
    <cfRule type="expression" priority="77" stopIfTrue="1">
      <formula>$J$6=$N$9</formula>
    </cfRule>
    <cfRule type="expression" dxfId="21" priority="78" stopIfTrue="1">
      <formula>AND(($K$9&lt;&gt;""),($J$12&lt;&gt;""))</formula>
    </cfRule>
  </conditionalFormatting>
  <conditionalFormatting sqref="J18:K18">
    <cfRule type="expression" dxfId="20" priority="79" stopIfTrue="1">
      <formula>AND(($J$18=$N$21),($J$18&lt;&gt;""))</formula>
    </cfRule>
    <cfRule type="expression" priority="80" stopIfTrue="1">
      <formula>$J$24=$N$21</formula>
    </cfRule>
    <cfRule type="expression" dxfId="19" priority="81" stopIfTrue="1">
      <formula>AND(($K$21&lt;&gt;""),($J$18&lt;&gt;""))</formula>
    </cfRule>
  </conditionalFormatting>
  <conditionalFormatting sqref="J24:K24">
    <cfRule type="expression" dxfId="18" priority="82" stopIfTrue="1">
      <formula>AND(($J$24=$N$21),($J$24&lt;&gt;""))</formula>
    </cfRule>
    <cfRule type="expression" priority="83" stopIfTrue="1">
      <formula>$J$18=$N$21</formula>
    </cfRule>
    <cfRule type="expression" dxfId="17" priority="84" stopIfTrue="1">
      <formula>AND(($K$21&lt;&gt;""),($J$24&lt;&gt;""))</formula>
    </cfRule>
  </conditionalFormatting>
  <conditionalFormatting sqref="N9:O9">
    <cfRule type="expression" dxfId="16" priority="85" stopIfTrue="1">
      <formula>AND(($N$9=$R$15),($N$9&lt;&gt;""))</formula>
    </cfRule>
    <cfRule type="expression" priority="86" stopIfTrue="1">
      <formula>$N$21=$R$15</formula>
    </cfRule>
    <cfRule type="expression" dxfId="15" priority="87" stopIfTrue="1">
      <formula>AND(($O$15&lt;&gt;""),($N$9&lt;&gt;""))</formula>
    </cfRule>
  </conditionalFormatting>
  <conditionalFormatting sqref="N21:O21">
    <cfRule type="expression" dxfId="14" priority="88" stopIfTrue="1">
      <formula>AND(($N$21=$R$15),($N$21&lt;&gt;""))</formula>
    </cfRule>
    <cfRule type="expression" priority="89" stopIfTrue="1">
      <formula>$N$9=$R$15</formula>
    </cfRule>
    <cfRule type="expression" dxfId="13" priority="90" stopIfTrue="1">
      <formula>AND(($O$15&lt;&gt;""),($N$21&lt;&gt;""))</formula>
    </cfRule>
  </conditionalFormatting>
  <conditionalFormatting sqref="D4:D5 D7:D8 D10:D11 D13:D14 D16:D17 D19:D20 D22:D23 D25:D26 H25 H23 H19 H17 H13 H11 L12 L18 L24 P21 P9 H5 H7 L6">
    <cfRule type="cellIs" dxfId="12" priority="91" stopIfTrue="1" operator="equal">
      <formula>"A"</formula>
    </cfRule>
  </conditionalFormatting>
  <dataValidations count="5">
    <dataValidation type="list" allowBlank="1" showInputMessage="1" showErrorMessage="1" sqref="P9 P21">
      <formula1>NB_Parties_Final</formula1>
    </dataValidation>
    <dataValidation type="list" allowBlank="1" showInputMessage="1" showErrorMessage="1" sqref="D4:D5 D7:D8 D10:D11 D13:D14 D16:D17 D19:D20 D22:D23 D25:D26">
      <formula1>NB_Parties_8eme</formula1>
    </dataValidation>
    <dataValidation type="list" allowBlank="1" showInputMessage="1" showErrorMessage="1" sqref="H5 H7 H11 H13 H17 H19 H23 H25">
      <formula1>NB_Parties_Quart</formula1>
    </dataValidation>
    <dataValidation type="list" allowBlank="1" showInputMessage="1" showErrorMessage="1" sqref="L6 L12 L18 L24">
      <formula1>NB_Parties_Demi</formula1>
    </dataValidation>
    <dataValidation type="list" allowBlank="1" showInputMessage="1" showErrorMessage="1" sqref="C3 C6 C9 C12 C15 C18 C21 C24 G24 G18 G12 G6 K9 K21 O15">
      <formula1>Billard_name</formula1>
    </dataValidation>
  </dataValidations>
  <printOptions horizontalCentered="1" verticalCentered="1"/>
  <pageMargins left="0.6692913385826772" right="0.6692913385826772" top="1.3385826771653544" bottom="1.0629921259842521" header="0.31496062992125984" footer="0.31496062992125984"/>
  <pageSetup paperSize="9" scale="63" orientation="landscape" horizontalDpi="4294967294" verticalDpi="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Antiqua,Italique"&amp;20Tableau Final
(Tableau de 32 joueurs)&amp;R&amp;"Comic Sans MS,Gras"&amp;20LIGUE FFB
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P33"/>
  <sheetViews>
    <sheetView showGridLines="0" workbookViewId="0">
      <selection activeCell="N13" sqref="N13"/>
    </sheetView>
  </sheetViews>
  <sheetFormatPr baseColWidth="10" defaultRowHeight="15"/>
  <cols>
    <col min="1" max="1" width="21.7109375" style="1" customWidth="1"/>
    <col min="2" max="2" width="2.140625" style="1" customWidth="1"/>
    <col min="3" max="3" width="16.7109375" style="2" hidden="1" customWidth="1"/>
    <col min="4" max="4" width="24" style="1" bestFit="1" customWidth="1"/>
    <col min="5" max="5" width="10.85546875" style="2" bestFit="1" customWidth="1"/>
    <col min="6" max="6" width="8.42578125" style="2" bestFit="1" customWidth="1"/>
    <col min="7" max="7" width="3.7109375" style="2" bestFit="1" customWidth="1"/>
    <col min="8" max="9" width="3.7109375" style="2" customWidth="1"/>
    <col min="10" max="10" width="15.7109375" style="2" customWidth="1"/>
    <col min="11" max="11" width="10.42578125" style="2" customWidth="1"/>
    <col min="12" max="12" width="10.42578125" style="2" bestFit="1" customWidth="1"/>
    <col min="13" max="13" width="2.140625" style="1" bestFit="1" customWidth="1"/>
    <col min="14" max="14" width="21.7109375" style="1" customWidth="1"/>
    <col min="15" max="15" width="2.140625" style="1" customWidth="1"/>
    <col min="16" max="16" width="26.28515625" style="1" customWidth="1"/>
    <col min="17" max="16384" width="11.42578125" style="1"/>
  </cols>
  <sheetData>
    <row r="1" spans="3:16" s="47" customFormat="1" ht="16.5">
      <c r="C1" s="45" t="s">
        <v>28</v>
      </c>
      <c r="D1" s="46" t="s">
        <v>15</v>
      </c>
      <c r="E1" s="45" t="s">
        <v>18</v>
      </c>
      <c r="F1" s="45" t="s">
        <v>19</v>
      </c>
      <c r="G1" s="45" t="s">
        <v>20</v>
      </c>
      <c r="H1" s="45" t="s">
        <v>189</v>
      </c>
      <c r="I1" s="45" t="s">
        <v>190</v>
      </c>
      <c r="J1" s="45" t="s">
        <v>67</v>
      </c>
      <c r="K1" s="45" t="s">
        <v>68</v>
      </c>
      <c r="L1" s="45" t="s">
        <v>47</v>
      </c>
      <c r="P1" s="60"/>
    </row>
    <row r="2" spans="3:16">
      <c r="C2" s="3">
        <v>1</v>
      </c>
      <c r="D2" s="75" t="str">
        <f>Final!R15</f>
        <v/>
      </c>
      <c r="E2" s="76"/>
      <c r="F2" s="77">
        <f>IF(ISNA(IF(LEFT(Division,2)="R1",VLOOKUP(E2,Points!$A$2:$D$36,2,FALSE),IF(LEFT(Division,2)="R2",VLOOKUP(E2,Points!$A$2:$D$36,3,FALSE),IF(LEFT(Division,2)="R3",VLOOKUP(E2,Points!$A$2:$D$36,4,FALSE),"DIV ???")))),0,IF(LEFT(Division,2)="R1",VLOOKUP(E2,Points!$A$2:$D$36,2,FALSE),IF(LEFT(Division,2)="R2",VLOOKUP(E2,Points!$A$2:$D$36,3,FALSE),IF(LEFT(Division,2)="R3",VLOOKUP(E2,Points!$A$2:$D$36,4,FALSE),"DIV ???"))))</f>
        <v>0</v>
      </c>
      <c r="G2" s="78" t="str">
        <f>IF(ISERROR(VLOOKUP(D2,Final!$AF$4:$AI$35,4,FALSE)),"",VLOOKUP(D2,Final!$AF$4:$AI$35,4,FALSE))</f>
        <v/>
      </c>
      <c r="H2" s="78"/>
      <c r="I2" s="78"/>
      <c r="J2" s="78" t="str">
        <f>IF(ISNA(VLOOKUP(D2,Inscrits!B:E,3,FALSE)),"",VLOOKUP(D2,Inscrits!B:E,3,FALSE))</f>
        <v/>
      </c>
      <c r="K2" s="78" t="str">
        <f>IF(ISNA(VLOOKUP(D2,Inscrits!B:E,4,FALSE)),"",VLOOKUP(D2,Inscrits!B:E,4,FALSE))</f>
        <v/>
      </c>
      <c r="L2" s="78" t="str">
        <f>IF(NB_JOUEURS_UP&gt;0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2" s="61"/>
    </row>
    <row r="3" spans="3:16">
      <c r="C3" s="3">
        <v>2</v>
      </c>
      <c r="D3" s="75" t="str">
        <f>IF(Final!P21="A",Final!N21,IF(Final!P9="A",Final!N9,IF(Final!P9&lt;Final!P21,Final!N9,Final!N21)))</f>
        <v/>
      </c>
      <c r="E3" s="76"/>
      <c r="F3" s="77">
        <f>IF(ISNA(IF(LEFT(Division,2)="R1",VLOOKUP(E3,Points!$A$2:$D$36,2,FALSE),IF(LEFT(Division,2)="R2",VLOOKUP(E3,Points!$A$2:$D$36,3,FALSE),IF(LEFT(Division,2)="R3",VLOOKUP(E3,Points!$A$2:$D$36,4,FALSE),"DIV ???")))),0,IF(LEFT(Division,2)="R1",VLOOKUP(E3,Points!$A$2:$D$36,2,FALSE),IF(LEFT(Division,2)="R2",VLOOKUP(E3,Points!$A$2:$D$36,3,FALSE),IF(LEFT(Division,2)="R3",VLOOKUP(E3,Points!$A$2:$D$36,4,FALSE),"DIV ???"))))</f>
        <v>0</v>
      </c>
      <c r="G3" s="78" t="str">
        <f>IF(ISERROR(VLOOKUP(D3,Final!$AF$4:$AI$35,4,FALSE)),"",VLOOKUP(D3,Final!$AF$4:$AI$35,4,FALSE))</f>
        <v/>
      </c>
      <c r="H3" s="78"/>
      <c r="I3" s="78"/>
      <c r="J3" s="78" t="str">
        <f>IF(ISNA(VLOOKUP(D3,Inscrits!B:E,3,FALSE)),"",VLOOKUP(D3,Inscrits!B:E,3,FALSE))</f>
        <v/>
      </c>
      <c r="K3" s="78" t="str">
        <f>IF(ISNA(VLOOKUP(D3,Inscrits!B:E,4,FALSE)),"",VLOOKUP(D3,Inscrits!B:E,4,FALSE))</f>
        <v/>
      </c>
      <c r="L3" s="78" t="str">
        <f>IF(NB_JOUEURS_UP&gt;1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3" s="61"/>
    </row>
    <row r="4" spans="3:16">
      <c r="C4" s="3">
        <v>3</v>
      </c>
      <c r="D4" s="75" t="str">
        <f>IF(Final!L12="A",Final!J12,IF(Final!L6="A",Final!J6,IF(Final!L6&lt;Final!L12,Final!J6,Final!J12)))</f>
        <v/>
      </c>
      <c r="E4" s="76"/>
      <c r="F4" s="77">
        <f>IF(ISNA(IF(LEFT(Division,2)="R1",VLOOKUP(E4,Points!$A$2:$D$36,2,FALSE),IF(LEFT(Division,2)="R2",VLOOKUP(E4,Points!$A$2:$D$36,3,FALSE),IF(LEFT(Division,2)="R3",VLOOKUP(E4,Points!$A$2:$D$36,4,FALSE),"DIV ???")))),0,IF(LEFT(Division,2)="R1",VLOOKUP(E4,Points!$A$2:$D$36,2,FALSE),IF(LEFT(Division,2)="R2",VLOOKUP(E4,Points!$A$2:$D$36,3,FALSE),IF(LEFT(Division,2)="R3",VLOOKUP(E4,Points!$A$2:$D$36,4,FALSE),"DIV ???"))))</f>
        <v>0</v>
      </c>
      <c r="G4" s="78" t="str">
        <f>IF(ISERROR(VLOOKUP(D4,Final!$AF$4:$AI$35,4,FALSE)),"",VLOOKUP(D4,Final!$AF$4:$AI$35,4,FALSE))</f>
        <v/>
      </c>
      <c r="H4" s="78"/>
      <c r="I4" s="78"/>
      <c r="J4" s="78" t="str">
        <f>IF(ISNA(VLOOKUP(D4,Inscrits!B:E,3,FALSE)),"",VLOOKUP(D4,Inscrits!B:E,3,FALSE))</f>
        <v/>
      </c>
      <c r="K4" s="78" t="str">
        <f>IF(ISNA(VLOOKUP(D4,Inscrits!B:E,4,FALSE)),"",VLOOKUP(D4,Inscrits!B:E,4,FALSE))</f>
        <v/>
      </c>
      <c r="L4" s="78" t="str">
        <f>IF(NB_JOUEURS_UP&gt;2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4" s="61"/>
    </row>
    <row r="5" spans="3:16">
      <c r="C5" s="3">
        <v>4</v>
      </c>
      <c r="D5" s="75" t="str">
        <f>IF(Final!L24="A",Final!J24,IF(Final!L18="A",Final!J18,IF(Final!L18&lt;Final!L24,Final!J18,Final!J24)))</f>
        <v/>
      </c>
      <c r="E5" s="76"/>
      <c r="F5" s="77">
        <f>IF(ISNA(IF(LEFT(Division,2)="R1",VLOOKUP(E5,Points!$A$2:$D$36,2,FALSE),IF(LEFT(Division,2)="R2",VLOOKUP(E5,Points!$A$2:$D$36,3,FALSE),IF(LEFT(Division,2)="R3",VLOOKUP(E5,Points!$A$2:$D$36,4,FALSE),"DIV ???")))),0,IF(LEFT(Division,2)="R1",VLOOKUP(E5,Points!$A$2:$D$36,2,FALSE),IF(LEFT(Division,2)="R2",VLOOKUP(E5,Points!$A$2:$D$36,3,FALSE),IF(LEFT(Division,2)="R3",VLOOKUP(E5,Points!$A$2:$D$36,4,FALSE),"DIV ???"))))</f>
        <v>0</v>
      </c>
      <c r="G5" s="78" t="str">
        <f>IF(ISERROR(VLOOKUP(D5,Final!$AF$4:$AI$35,4,FALSE)),"",VLOOKUP(D5,Final!$AF$4:$AI$35,4,FALSE))</f>
        <v/>
      </c>
      <c r="H5" s="78"/>
      <c r="I5" s="78"/>
      <c r="J5" s="78" t="str">
        <f>IF(ISNA(VLOOKUP(D5,Inscrits!B:E,3,FALSE)),"",VLOOKUP(D5,Inscrits!B:E,3,FALSE))</f>
        <v/>
      </c>
      <c r="K5" s="78" t="str">
        <f>IF(ISNA(VLOOKUP(D5,Inscrits!B:E,4,FALSE)),"",VLOOKUP(D5,Inscrits!B:E,4,FALSE))</f>
        <v/>
      </c>
      <c r="L5" s="78" t="str">
        <f>IF(NB_JOUEURS_UP&gt;3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6" spans="3:16">
      <c r="C6" s="3">
        <v>5</v>
      </c>
      <c r="D6" s="75" t="str">
        <f>IF(Final!H7="A",Final!F7,IF(Final!H5="A",Final!F5,IF(Final!H5&lt;Final!H7,Final!F5,Final!F7)))</f>
        <v/>
      </c>
      <c r="E6" s="76"/>
      <c r="F6" s="77">
        <f>IF(ISNA(IF(LEFT(Division,2)="R1",VLOOKUP(E6,Points!$A$2:$D$36,2,FALSE),IF(LEFT(Division,2)="R2",VLOOKUP(E6,Points!$A$2:$D$36,3,FALSE),IF(LEFT(Division,2)="R3",VLOOKUP(E6,Points!$A$2:$D$36,4,FALSE),"DIV ???")))),0,IF(LEFT(Division,2)="R1",VLOOKUP(E6,Points!$A$2:$D$36,2,FALSE),IF(LEFT(Division,2)="R2",VLOOKUP(E6,Points!$A$2:$D$36,3,FALSE),IF(LEFT(Division,2)="R3",VLOOKUP(E6,Points!$A$2:$D$36,4,FALSE),"DIV ???"))))</f>
        <v>0</v>
      </c>
      <c r="G6" s="78" t="str">
        <f>IF(ISERROR(VLOOKUP(D6,Final!$AF$4:$AI$35,4,FALSE)),"",VLOOKUP(D6,Final!$AF$4:$AI$35,4,FALSE))</f>
        <v/>
      </c>
      <c r="H6" s="78"/>
      <c r="I6" s="78"/>
      <c r="J6" s="78" t="str">
        <f>IF(ISNA(VLOOKUP(D6,Inscrits!B:E,3,FALSE)),"",VLOOKUP(D6,Inscrits!B:E,3,FALSE))</f>
        <v/>
      </c>
      <c r="K6" s="78" t="str">
        <f>IF(ISNA(VLOOKUP(D6,Inscrits!B:E,4,FALSE)),"",VLOOKUP(D6,Inscrits!B:E,4,FALSE))</f>
        <v/>
      </c>
      <c r="L6" s="78" t="str">
        <f>IF(NB_JOUEURS_UP&gt;4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7" spans="3:16">
      <c r="C7" s="3">
        <v>6</v>
      </c>
      <c r="D7" s="75" t="str">
        <f>IF(Final!H13="A",Final!F13,IF(Final!H11="A",Final!F11,IF(Final!H11&lt;Final!H13,Final!F11,Final!F13)))</f>
        <v/>
      </c>
      <c r="E7" s="76"/>
      <c r="F7" s="77">
        <f>IF(ISNA(IF(LEFT(Division,2)="R1",VLOOKUP(E7,Points!$A$2:$D$36,2,FALSE),IF(LEFT(Division,2)="R2",VLOOKUP(E7,Points!$A$2:$D$36,3,FALSE),IF(LEFT(Division,2)="R3",VLOOKUP(E7,Points!$A$2:$D$36,4,FALSE),"DIV ???")))),0,IF(LEFT(Division,2)="R1",VLOOKUP(E7,Points!$A$2:$D$36,2,FALSE),IF(LEFT(Division,2)="R2",VLOOKUP(E7,Points!$A$2:$D$36,3,FALSE),IF(LEFT(Division,2)="R3",VLOOKUP(E7,Points!$A$2:$D$36,4,FALSE),"DIV ???"))))</f>
        <v>0</v>
      </c>
      <c r="G7" s="78" t="str">
        <f>IF(ISERROR(VLOOKUP(D7,Final!$AF$4:$AI$35,4,FALSE)),"",VLOOKUP(D7,Final!$AF$4:$AI$35,4,FALSE))</f>
        <v/>
      </c>
      <c r="H7" s="78"/>
      <c r="I7" s="78"/>
      <c r="J7" s="78" t="str">
        <f>IF(ISNA(VLOOKUP(D7,Inscrits!B:E,3,FALSE)),"",VLOOKUP(D7,Inscrits!B:E,3,FALSE))</f>
        <v/>
      </c>
      <c r="K7" s="78" t="str">
        <f>IF(ISNA(VLOOKUP(D7,Inscrits!B:E,4,FALSE)),"",VLOOKUP(D7,Inscrits!B:E,4,FALSE))</f>
        <v/>
      </c>
      <c r="L7" s="78" t="str">
        <f>IF(NB_JOUEURS_UP&gt;5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8" spans="3:16">
      <c r="C8" s="3">
        <v>7</v>
      </c>
      <c r="D8" s="75" t="str">
        <f>IF(Final!H19="A",Final!F19,IF(Final!H17="A",Final!F17,IF(Final!H17&lt;Final!H19,Final!F17,Final!F19)))</f>
        <v/>
      </c>
      <c r="E8" s="76"/>
      <c r="F8" s="77">
        <f>IF(ISNA(IF(LEFT(Division,2)="R1",VLOOKUP(E8,Points!$A$2:$D$36,2,FALSE),IF(LEFT(Division,2)="R2",VLOOKUP(E8,Points!$A$2:$D$36,3,FALSE),IF(LEFT(Division,2)="R3",VLOOKUP(E8,Points!$A$2:$D$36,4,FALSE),"DIV ???")))),0,IF(LEFT(Division,2)="R1",VLOOKUP(E8,Points!$A$2:$D$36,2,FALSE),IF(LEFT(Division,2)="R2",VLOOKUP(E8,Points!$A$2:$D$36,3,FALSE),IF(LEFT(Division,2)="R3",VLOOKUP(E8,Points!$A$2:$D$36,4,FALSE),"DIV ???"))))</f>
        <v>0</v>
      </c>
      <c r="G8" s="78" t="str">
        <f>IF(ISERROR(VLOOKUP(D8,Final!$AF$4:$AI$35,4,FALSE)),"",VLOOKUP(D8,Final!$AF$4:$AI$35,4,FALSE))</f>
        <v/>
      </c>
      <c r="H8" s="78"/>
      <c r="I8" s="78"/>
      <c r="J8" s="78" t="str">
        <f>IF(ISNA(VLOOKUP(D8,Inscrits!B:E,3,FALSE)),"",VLOOKUP(D8,Inscrits!B:E,3,FALSE))</f>
        <v/>
      </c>
      <c r="K8" s="78" t="str">
        <f>IF(ISNA(VLOOKUP(D8,Inscrits!B:E,4,FALSE)),"",VLOOKUP(D8,Inscrits!B:E,4,FALSE))</f>
        <v/>
      </c>
      <c r="L8" s="78" t="str">
        <f>IF(NB_JOUEURS_UP&gt;6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9" spans="3:16">
      <c r="C9" s="3">
        <v>8</v>
      </c>
      <c r="D9" s="75" t="str">
        <f>IF(Final!H25="A",Final!F25,IF(Final!H23="A",Final!F23,IF(Final!H23&lt;Final!H25,Final!F23,Final!F25)))</f>
        <v/>
      </c>
      <c r="E9" s="76"/>
      <c r="F9" s="77">
        <f>IF(ISNA(IF(LEFT(Division,2)="R1",VLOOKUP(E9,Points!$A$2:$D$36,2,FALSE),IF(LEFT(Division,2)="R2",VLOOKUP(E9,Points!$A$2:$D$36,3,FALSE),IF(LEFT(Division,2)="R3",VLOOKUP(E9,Points!$A$2:$D$36,4,FALSE),"DIV ???")))),0,IF(LEFT(Division,2)="R1",VLOOKUP(E9,Points!$A$2:$D$36,2,FALSE),IF(LEFT(Division,2)="R2",VLOOKUP(E9,Points!$A$2:$D$36,3,FALSE),IF(LEFT(Division,2)="R3",VLOOKUP(E9,Points!$A$2:$D$36,4,FALSE),"DIV ???"))))</f>
        <v>0</v>
      </c>
      <c r="G9" s="78" t="str">
        <f>IF(ISERROR(VLOOKUP(D9,Final!$AF$4:$AI$35,4,FALSE)),"",VLOOKUP(D9,Final!$AF$4:$AI$35,4,FALSE))</f>
        <v/>
      </c>
      <c r="H9" s="78"/>
      <c r="I9" s="78"/>
      <c r="J9" s="78" t="str">
        <f>IF(ISNA(VLOOKUP(D9,Inscrits!B:E,3,FALSE)),"",VLOOKUP(D9,Inscrits!B:E,3,FALSE))</f>
        <v/>
      </c>
      <c r="K9" s="78" t="str">
        <f>IF(ISNA(VLOOKUP(D9,Inscrits!B:E,4,FALSE)),"",VLOOKUP(D9,Inscrits!B:E,4,FALSE))</f>
        <v/>
      </c>
      <c r="L9" s="78" t="str">
        <f>IF(NB_JOUEURS_UP&gt;7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10" spans="3:16">
      <c r="C10" s="3">
        <v>9</v>
      </c>
      <c r="D10" s="75" t="str">
        <f>IF(Final!D5="A",Final!B5,IF(Final!D4="A",Final!B4,IF(Final!D4&lt;Final!D5,Final!B4,Final!B5)))</f>
        <v/>
      </c>
      <c r="E10" s="76"/>
      <c r="F10" s="77">
        <f>IF(ISNA(IF(LEFT(Division,2)="R1",VLOOKUP(E10,Points!$A$2:$D$36,2,FALSE),IF(LEFT(Division,2)="R2",VLOOKUP(E10,Points!$A$2:$D$36,3,FALSE),IF(LEFT(Division,2)="R3",VLOOKUP(E10,Points!$A$2:$D$36,4,FALSE),"DIV ???")))),0,IF(LEFT(Division,2)="R1",VLOOKUP(E10,Points!$A$2:$D$36,2,FALSE),IF(LEFT(Division,2)="R2",VLOOKUP(E10,Points!$A$2:$D$36,3,FALSE),IF(LEFT(Division,2)="R3",VLOOKUP(E10,Points!$A$2:$D$36,4,FALSE),"DIV ???"))))</f>
        <v>0</v>
      </c>
      <c r="G10" s="78" t="str">
        <f>IF(ISERROR(VLOOKUP(D10,Final!$AF$4:$AI$35,4,FALSE)),"",VLOOKUP(D10,Final!$AF$4:$AI$35,4,FALSE))</f>
        <v/>
      </c>
      <c r="H10" s="78"/>
      <c r="I10" s="78"/>
      <c r="J10" s="78" t="str">
        <f>IF(ISNA(VLOOKUP(D10,Inscrits!B:E,3,FALSE)),"",VLOOKUP(D10,Inscrits!B:E,3,FALSE))</f>
        <v/>
      </c>
      <c r="K10" s="78" t="str">
        <f>IF(ISNA(VLOOKUP(D10,Inscrits!B:E,4,FALSE)),"",VLOOKUP(D10,Inscrits!B:E,4,FALSE))</f>
        <v/>
      </c>
      <c r="L10" s="78" t="str">
        <f>Division</f>
        <v>R1</v>
      </c>
    </row>
    <row r="11" spans="3:16">
      <c r="C11" s="3">
        <v>10</v>
      </c>
      <c r="D11" s="75" t="str">
        <f>IF(Final!D8="A",Final!B8,IF(Final!D7="A",Final!B7,IF(Final!D7&lt;Final!D8,Final!B7,Final!B8)))</f>
        <v/>
      </c>
      <c r="E11" s="76"/>
      <c r="F11" s="77">
        <f>IF(ISNA(IF(LEFT(Division,2)="R1",VLOOKUP(E11,Points!$A$2:$D$36,2,FALSE),IF(LEFT(Division,2)="R2",VLOOKUP(E11,Points!$A$2:$D$36,3,FALSE),IF(LEFT(Division,2)="R3",VLOOKUP(E11,Points!$A$2:$D$36,4,FALSE),"DIV ???")))),0,IF(LEFT(Division,2)="R1",VLOOKUP(E11,Points!$A$2:$D$36,2,FALSE),IF(LEFT(Division,2)="R2",VLOOKUP(E11,Points!$A$2:$D$36,3,FALSE),IF(LEFT(Division,2)="R3",VLOOKUP(E11,Points!$A$2:$D$36,4,FALSE),"DIV ???"))))</f>
        <v>0</v>
      </c>
      <c r="G11" s="78" t="str">
        <f>IF(ISERROR(VLOOKUP(D11,Final!$AF$4:$AI$35,4,FALSE)),"",VLOOKUP(D11,Final!$AF$4:$AI$35,4,FALSE))</f>
        <v/>
      </c>
      <c r="H11" s="78"/>
      <c r="I11" s="78"/>
      <c r="J11" s="78" t="str">
        <f>IF(ISNA(VLOOKUP(D11,Inscrits!B:E,3,FALSE)),"",VLOOKUP(D11,Inscrits!B:E,3,FALSE))</f>
        <v/>
      </c>
      <c r="K11" s="78" t="str">
        <f>IF(ISNA(VLOOKUP(D11,Inscrits!B:E,4,FALSE)),"",VLOOKUP(D11,Inscrits!B:E,4,FALSE))</f>
        <v/>
      </c>
      <c r="L11" s="78" t="str">
        <f t="shared" ref="L11:L25" si="0">Division</f>
        <v>R1</v>
      </c>
    </row>
    <row r="12" spans="3:16">
      <c r="C12" s="3">
        <v>11</v>
      </c>
      <c r="D12" s="75" t="str">
        <f>IF(Final!D11="A",Final!B11,IF(Final!D10="A",Final!B10,IF(Final!D10&lt;Final!D11,Final!B10,Final!B11)))</f>
        <v/>
      </c>
      <c r="E12" s="76"/>
      <c r="F12" s="77">
        <f>IF(ISNA(IF(LEFT(Division,2)="R1",VLOOKUP(E12,Points!$A$2:$D$36,2,FALSE),IF(LEFT(Division,2)="R2",VLOOKUP(E12,Points!$A$2:$D$36,3,FALSE),IF(LEFT(Division,2)="R3",VLOOKUP(E12,Points!$A$2:$D$36,4,FALSE),"DIV ???")))),0,IF(LEFT(Division,2)="R1",VLOOKUP(E12,Points!$A$2:$D$36,2,FALSE),IF(LEFT(Division,2)="R2",VLOOKUP(E12,Points!$A$2:$D$36,3,FALSE),IF(LEFT(Division,2)="R3",VLOOKUP(E12,Points!$A$2:$D$36,4,FALSE),"DIV ???"))))</f>
        <v>0</v>
      </c>
      <c r="G12" s="78" t="str">
        <f>IF(ISERROR(VLOOKUP(D12,Final!$AF$4:$AI$35,4,FALSE)),"",VLOOKUP(D12,Final!$AF$4:$AI$35,4,FALSE))</f>
        <v/>
      </c>
      <c r="H12" s="78"/>
      <c r="I12" s="78"/>
      <c r="J12" s="78" t="str">
        <f>IF(ISNA(VLOOKUP(D12,Inscrits!B:E,3,FALSE)),"",VLOOKUP(D12,Inscrits!B:E,3,FALSE))</f>
        <v/>
      </c>
      <c r="K12" s="78" t="str">
        <f>IF(ISNA(VLOOKUP(D12,Inscrits!B:E,4,FALSE)),"",VLOOKUP(D12,Inscrits!B:E,4,FALSE))</f>
        <v/>
      </c>
      <c r="L12" s="78" t="str">
        <f t="shared" si="0"/>
        <v>R1</v>
      </c>
    </row>
    <row r="13" spans="3:16">
      <c r="C13" s="3">
        <v>12</v>
      </c>
      <c r="D13" s="75" t="str">
        <f>IF(Final!D14="A",Final!B14,IF(Final!D13="A",Final!B13,IF(Final!D13&lt;Final!D14,Final!B13,Final!B14)))</f>
        <v/>
      </c>
      <c r="E13" s="76"/>
      <c r="F13" s="77">
        <f>IF(ISNA(IF(LEFT(Division,2)="R1",VLOOKUP(E13,Points!$A$2:$D$36,2,FALSE),IF(LEFT(Division,2)="R2",VLOOKUP(E13,Points!$A$2:$D$36,3,FALSE),IF(LEFT(Division,2)="R3",VLOOKUP(E13,Points!$A$2:$D$36,4,FALSE),"DIV ???")))),0,IF(LEFT(Division,2)="R1",VLOOKUP(E13,Points!$A$2:$D$36,2,FALSE),IF(LEFT(Division,2)="R2",VLOOKUP(E13,Points!$A$2:$D$36,3,FALSE),IF(LEFT(Division,2)="R3",VLOOKUP(E13,Points!$A$2:$D$36,4,FALSE),"DIV ???"))))</f>
        <v>0</v>
      </c>
      <c r="G13" s="78" t="str">
        <f>IF(ISERROR(VLOOKUP(D13,Final!$AF$4:$AI$35,4,FALSE)),"",VLOOKUP(D13,Final!$AF$4:$AI$35,4,FALSE))</f>
        <v/>
      </c>
      <c r="H13" s="78"/>
      <c r="I13" s="78"/>
      <c r="J13" s="78" t="str">
        <f>IF(ISNA(VLOOKUP(D13,Inscrits!B:E,3,FALSE)),"",VLOOKUP(D13,Inscrits!B:E,3,FALSE))</f>
        <v/>
      </c>
      <c r="K13" s="78" t="str">
        <f>IF(ISNA(VLOOKUP(D13,Inscrits!B:E,4,FALSE)),"",VLOOKUP(D13,Inscrits!B:E,4,FALSE))</f>
        <v/>
      </c>
      <c r="L13" s="78" t="str">
        <f t="shared" si="0"/>
        <v>R1</v>
      </c>
    </row>
    <row r="14" spans="3:16">
      <c r="C14" s="3">
        <v>13</v>
      </c>
      <c r="D14" s="75" t="str">
        <f>IF(Final!D17="A",Final!B17,IF(Final!D16="A",Final!B16,IF(Final!D16&lt;Final!D17,Final!B16,Final!B17)))</f>
        <v/>
      </c>
      <c r="E14" s="76"/>
      <c r="F14" s="77">
        <f>IF(ISNA(IF(LEFT(Division,2)="R1",VLOOKUP(E14,Points!$A$2:$D$36,2,FALSE),IF(LEFT(Division,2)="R2",VLOOKUP(E14,Points!$A$2:$D$36,3,FALSE),IF(LEFT(Division,2)="R3",VLOOKUP(E14,Points!$A$2:$D$36,4,FALSE),"DIV ???")))),0,IF(LEFT(Division,2)="R1",VLOOKUP(E14,Points!$A$2:$D$36,2,FALSE),IF(LEFT(Division,2)="R2",VLOOKUP(E14,Points!$A$2:$D$36,3,FALSE),IF(LEFT(Division,2)="R3",VLOOKUP(E14,Points!$A$2:$D$36,4,FALSE),"DIV ???"))))</f>
        <v>0</v>
      </c>
      <c r="G14" s="78" t="str">
        <f>IF(ISERROR(VLOOKUP(D14,Final!$AF$4:$AI$35,4,FALSE)),"",VLOOKUP(D14,Final!$AF$4:$AI$35,4,FALSE))</f>
        <v/>
      </c>
      <c r="H14" s="78"/>
      <c r="I14" s="78"/>
      <c r="J14" s="78" t="str">
        <f>IF(ISNA(VLOOKUP(D14,Inscrits!B:E,3,FALSE)),"",VLOOKUP(D14,Inscrits!B:E,3,FALSE))</f>
        <v/>
      </c>
      <c r="K14" s="78" t="str">
        <f>IF(ISNA(VLOOKUP(D14,Inscrits!B:E,4,FALSE)),"",VLOOKUP(D14,Inscrits!B:E,4,FALSE))</f>
        <v/>
      </c>
      <c r="L14" s="78" t="str">
        <f t="shared" si="0"/>
        <v>R1</v>
      </c>
    </row>
    <row r="15" spans="3:16">
      <c r="C15" s="3">
        <v>14</v>
      </c>
      <c r="D15" s="75" t="str">
        <f>IF(Final!D20="A",Final!B20,IF(Final!D19="A",Final!B19,IF(Final!D19&lt;Final!D20,Final!B19,Final!B20)))</f>
        <v/>
      </c>
      <c r="E15" s="76"/>
      <c r="F15" s="77">
        <f>IF(ISNA(IF(LEFT(Division,2)="R1",VLOOKUP(E15,Points!$A$2:$D$36,2,FALSE),IF(LEFT(Division,2)="R2",VLOOKUP(E15,Points!$A$2:$D$36,3,FALSE),IF(LEFT(Division,2)="R3",VLOOKUP(E15,Points!$A$2:$D$36,4,FALSE),"DIV ???")))),0,IF(LEFT(Division,2)="R1",VLOOKUP(E15,Points!$A$2:$D$36,2,FALSE),IF(LEFT(Division,2)="R2",VLOOKUP(E15,Points!$A$2:$D$36,3,FALSE),IF(LEFT(Division,2)="R3",VLOOKUP(E15,Points!$A$2:$D$36,4,FALSE),"DIV ???"))))</f>
        <v>0</v>
      </c>
      <c r="G15" s="78" t="str">
        <f>IF(ISERROR(VLOOKUP(D15,Final!$AF$4:$AI$35,4,FALSE)),"",VLOOKUP(D15,Final!$AF$4:$AI$35,4,FALSE))</f>
        <v/>
      </c>
      <c r="H15" s="78"/>
      <c r="I15" s="78"/>
      <c r="J15" s="78" t="str">
        <f>IF(ISNA(VLOOKUP(D15,Inscrits!B:E,3,FALSE)),"",VLOOKUP(D15,Inscrits!B:E,3,FALSE))</f>
        <v/>
      </c>
      <c r="K15" s="78" t="str">
        <f>IF(ISNA(VLOOKUP(D15,Inscrits!B:E,4,FALSE)),"",VLOOKUP(D15,Inscrits!B:E,4,FALSE))</f>
        <v/>
      </c>
      <c r="L15" s="78" t="str">
        <f t="shared" si="0"/>
        <v>R1</v>
      </c>
    </row>
    <row r="16" spans="3:16">
      <c r="C16" s="3">
        <v>15</v>
      </c>
      <c r="D16" s="75" t="str">
        <f>IF(Final!D23="A",Final!B23,IF(Final!D22="A",Final!B22,IF(Final!D22&lt;Final!D23,Final!B22,Final!B23)))</f>
        <v/>
      </c>
      <c r="E16" s="76"/>
      <c r="F16" s="77">
        <f>IF(ISNA(IF(LEFT(Division,2)="R1",VLOOKUP(E16,Points!$A$2:$D$36,2,FALSE),IF(LEFT(Division,2)="R2",VLOOKUP(E16,Points!$A$2:$D$36,3,FALSE),IF(LEFT(Division,2)="R3",VLOOKUP(E16,Points!$A$2:$D$36,4,FALSE),"DIV ???")))),0,IF(LEFT(Division,2)="R1",VLOOKUP(E16,Points!$A$2:$D$36,2,FALSE),IF(LEFT(Division,2)="R2",VLOOKUP(E16,Points!$A$2:$D$36,3,FALSE),IF(LEFT(Division,2)="R3",VLOOKUP(E16,Points!$A$2:$D$36,4,FALSE),"DIV ???"))))</f>
        <v>0</v>
      </c>
      <c r="G16" s="78" t="str">
        <f>IF(ISERROR(VLOOKUP(D16,Final!$AF$4:$AI$35,4,FALSE)),"",VLOOKUP(D16,Final!$AF$4:$AI$35,4,FALSE))</f>
        <v/>
      </c>
      <c r="H16" s="78"/>
      <c r="I16" s="78"/>
      <c r="J16" s="78" t="str">
        <f>IF(ISNA(VLOOKUP(D16,Inscrits!B:E,3,FALSE)),"",VLOOKUP(D16,Inscrits!B:E,3,FALSE))</f>
        <v/>
      </c>
      <c r="K16" s="78" t="str">
        <f>IF(ISNA(VLOOKUP(D16,Inscrits!B:E,4,FALSE)),"",VLOOKUP(D16,Inscrits!B:E,4,FALSE))</f>
        <v/>
      </c>
      <c r="L16" s="78" t="str">
        <f t="shared" si="0"/>
        <v>R1</v>
      </c>
    </row>
    <row r="17" spans="1:14">
      <c r="C17" s="3">
        <v>16</v>
      </c>
      <c r="D17" s="75" t="str">
        <f>IF(Final!D26="A",Final!B26,IF(Final!D25="A",Final!B25,IF(Final!D25&lt;Final!D26,Final!B25,Final!B26)))</f>
        <v/>
      </c>
      <c r="E17" s="76"/>
      <c r="F17" s="77">
        <f>IF(ISNA(IF(LEFT(Division,2)="R1",VLOOKUP(E17,Points!$A$2:$D$36,2,FALSE),IF(LEFT(Division,2)="R2",VLOOKUP(E17,Points!$A$2:$D$36,3,FALSE),IF(LEFT(Division,2)="R3",VLOOKUP(E17,Points!$A$2:$D$36,4,FALSE),"DIV ???")))),0,IF(LEFT(Division,2)="R1",VLOOKUP(E17,Points!$A$2:$D$36,2,FALSE),IF(LEFT(Division,2)="R2",VLOOKUP(E17,Points!$A$2:$D$36,3,FALSE),IF(LEFT(Division,2)="R3",VLOOKUP(E17,Points!$A$2:$D$36,4,FALSE),"DIV ???"))))</f>
        <v>0</v>
      </c>
      <c r="G17" s="78" t="str">
        <f>IF(ISERROR(VLOOKUP(D17,Final!$AF$4:$AI$35,4,FALSE)),"",VLOOKUP(D17,Final!$AF$4:$AI$35,4,FALSE))</f>
        <v/>
      </c>
      <c r="H17" s="78"/>
      <c r="I17" s="78"/>
      <c r="J17" s="78" t="str">
        <f>IF(ISNA(VLOOKUP(D17,Inscrits!B:E,3,FALSE)),"",VLOOKUP(D17,Inscrits!B:E,3,FALSE))</f>
        <v/>
      </c>
      <c r="K17" s="78" t="str">
        <f>IF(ISNA(VLOOKUP(D17,Inscrits!B:E,4,FALSE)),"",VLOOKUP(D17,Inscrits!B:E,4,FALSE))</f>
        <v/>
      </c>
      <c r="L17" s="78" t="str">
        <f t="shared" si="0"/>
        <v>R1</v>
      </c>
    </row>
    <row r="18" spans="1:14">
      <c r="C18" s="3">
        <v>17</v>
      </c>
      <c r="D18" s="75" t="str">
        <f>'1'!AR14</f>
        <v/>
      </c>
      <c r="E18" s="76"/>
      <c r="F18" s="77">
        <f>IF(ISNA(IF(LEFT(Division,2)="R1",VLOOKUP(E18,Points!$A$2:$D$36,2,FALSE),IF(LEFT(Division,2)="R2",VLOOKUP(E18,Points!$A$2:$D$36,3,FALSE),IF(LEFT(Division,2)="R3",VLOOKUP(E18,Points!$A$2:$D$36,4,FALSE),"DIV ???")))),0,IF(LEFT(Division,2)="R1",VLOOKUP(E18,Points!$A$2:$D$36,2,FALSE),IF(LEFT(Division,2)="R2",VLOOKUP(E18,Points!$A$2:$D$36,3,FALSE),IF(LEFT(Division,2)="R3",VLOOKUP(E18,Points!$A$2:$D$36,4,FALSE),"DIV ???"))))</f>
        <v>0</v>
      </c>
      <c r="G18" s="78" t="str">
        <f>IF(ISERROR(VLOOKUP(D18,Final!$AF$4:$AI$35,4,FALSE)),"",VLOOKUP(D18,Final!$AF$4:$AI$35,4,FALSE))</f>
        <v/>
      </c>
      <c r="H18" s="78"/>
      <c r="I18" s="78"/>
      <c r="J18" s="78" t="str">
        <f>IF(ISNA(VLOOKUP(D18,Inscrits!B:E,3,FALSE)),"",VLOOKUP(D18,Inscrits!B:E,3,FALSE))</f>
        <v/>
      </c>
      <c r="K18" s="78" t="str">
        <f>IF(ISNA(VLOOKUP(D18,Inscrits!B:E,4,FALSE)),"",VLOOKUP(D18,Inscrits!B:E,4,FALSE))</f>
        <v/>
      </c>
      <c r="L18" s="78" t="str">
        <f t="shared" si="0"/>
        <v>R1</v>
      </c>
    </row>
    <row r="19" spans="1:14">
      <c r="C19" s="3">
        <v>18</v>
      </c>
      <c r="D19" s="75" t="str">
        <f>'1'!AR15</f>
        <v/>
      </c>
      <c r="E19" s="76"/>
      <c r="F19" s="77">
        <f>IF(ISNA(IF(LEFT(Division,2)="R1",VLOOKUP(E19,Points!$A$2:$D$36,2,FALSE),IF(LEFT(Division,2)="R2",VLOOKUP(E19,Points!$A$2:$D$36,3,FALSE),IF(LEFT(Division,2)="R3",VLOOKUP(E19,Points!$A$2:$D$36,4,FALSE),"DIV ???")))),0,IF(LEFT(Division,2)="R1",VLOOKUP(E19,Points!$A$2:$D$36,2,FALSE),IF(LEFT(Division,2)="R2",VLOOKUP(E19,Points!$A$2:$D$36,3,FALSE),IF(LEFT(Division,2)="R3",VLOOKUP(E19,Points!$A$2:$D$36,4,FALSE),"DIV ???"))))</f>
        <v>0</v>
      </c>
      <c r="G19" s="78" t="str">
        <f>IF(ISERROR(VLOOKUP(D19,Final!$AF$4:$AI$35,4,FALSE)),"",VLOOKUP(D19,Final!$AF$4:$AI$35,4,FALSE))</f>
        <v/>
      </c>
      <c r="H19" s="78"/>
      <c r="I19" s="78"/>
      <c r="J19" s="78" t="str">
        <f>IF(ISNA(VLOOKUP(D19,Inscrits!B:E,3,FALSE)),"",VLOOKUP(D19,Inscrits!B:E,3,FALSE))</f>
        <v/>
      </c>
      <c r="K19" s="78" t="str">
        <f>IF(ISNA(VLOOKUP(D19,Inscrits!B:E,4,FALSE)),"",VLOOKUP(D19,Inscrits!B:E,4,FALSE))</f>
        <v/>
      </c>
      <c r="L19" s="78" t="str">
        <f t="shared" si="0"/>
        <v>R1</v>
      </c>
    </row>
    <row r="20" spans="1:14">
      <c r="C20" s="3">
        <v>19</v>
      </c>
      <c r="D20" s="75" t="str">
        <f>'2'!AR14</f>
        <v/>
      </c>
      <c r="E20" s="76"/>
      <c r="F20" s="77">
        <f>IF(ISNA(IF(LEFT(Division,2)="R1",VLOOKUP(E20,Points!$A$2:$D$36,2,FALSE),IF(LEFT(Division,2)="R2",VLOOKUP(E20,Points!$A$2:$D$36,3,FALSE),IF(LEFT(Division,2)="R3",VLOOKUP(E20,Points!$A$2:$D$36,4,FALSE),"DIV ???")))),0,IF(LEFT(Division,2)="R1",VLOOKUP(E20,Points!$A$2:$D$36,2,FALSE),IF(LEFT(Division,2)="R2",VLOOKUP(E20,Points!$A$2:$D$36,3,FALSE),IF(LEFT(Division,2)="R3",VLOOKUP(E20,Points!$A$2:$D$36,4,FALSE),"DIV ???"))))</f>
        <v>0</v>
      </c>
      <c r="G20" s="78" t="str">
        <f>IF(ISERROR(VLOOKUP(D20,Final!$AF$4:$AI$35,4,FALSE)),"",VLOOKUP(D20,Final!$AF$4:$AI$35,4,FALSE))</f>
        <v/>
      </c>
      <c r="H20" s="78"/>
      <c r="I20" s="78"/>
      <c r="J20" s="78" t="str">
        <f>IF(ISNA(VLOOKUP(D20,Inscrits!B:E,3,FALSE)),"",VLOOKUP(D20,Inscrits!B:E,3,FALSE))</f>
        <v/>
      </c>
      <c r="K20" s="78" t="str">
        <f>IF(ISNA(VLOOKUP(D20,Inscrits!B:E,4,FALSE)),"",VLOOKUP(D20,Inscrits!B:E,4,FALSE))</f>
        <v/>
      </c>
      <c r="L20" s="78" t="str">
        <f t="shared" si="0"/>
        <v>R1</v>
      </c>
    </row>
    <row r="21" spans="1:14">
      <c r="C21" s="3">
        <v>20</v>
      </c>
      <c r="D21" s="75" t="str">
        <f>'2'!AR15</f>
        <v/>
      </c>
      <c r="E21" s="76"/>
      <c r="F21" s="77">
        <f>IF(ISNA(IF(LEFT(Division,2)="R1",VLOOKUP(E21,Points!$A$2:$D$36,2,FALSE),IF(LEFT(Division,2)="R2",VLOOKUP(E21,Points!$A$2:$D$36,3,FALSE),IF(LEFT(Division,2)="R3",VLOOKUP(E21,Points!$A$2:$D$36,4,FALSE),"DIV ???")))),0,IF(LEFT(Division,2)="R1",VLOOKUP(E21,Points!$A$2:$D$36,2,FALSE),IF(LEFT(Division,2)="R2",VLOOKUP(E21,Points!$A$2:$D$36,3,FALSE),IF(LEFT(Division,2)="R3",VLOOKUP(E21,Points!$A$2:$D$36,4,FALSE),"DIV ???"))))</f>
        <v>0</v>
      </c>
      <c r="G21" s="78" t="str">
        <f>IF(ISERROR(VLOOKUP(D21,Final!$AF$4:$AI$35,4,FALSE)),"",VLOOKUP(D21,Final!$AF$4:$AI$35,4,FALSE))</f>
        <v/>
      </c>
      <c r="H21" s="78"/>
      <c r="I21" s="78"/>
      <c r="J21" s="78" t="str">
        <f>IF(ISNA(VLOOKUP(D21,Inscrits!B:E,3,FALSE)),"",VLOOKUP(D21,Inscrits!B:E,3,FALSE))</f>
        <v/>
      </c>
      <c r="K21" s="78" t="str">
        <f>IF(ISNA(VLOOKUP(D21,Inscrits!B:E,4,FALSE)),"",VLOOKUP(D21,Inscrits!B:E,4,FALSE))</f>
        <v/>
      </c>
      <c r="L21" s="78" t="str">
        <f t="shared" si="0"/>
        <v>R1</v>
      </c>
    </row>
    <row r="22" spans="1:14">
      <c r="C22" s="3">
        <v>21</v>
      </c>
      <c r="D22" s="75" t="str">
        <f>'3'!AR14</f>
        <v/>
      </c>
      <c r="E22" s="76"/>
      <c r="F22" s="77">
        <f>IF(ISNA(IF(LEFT(Division,2)="R1",VLOOKUP(E22,Points!$A$2:$D$36,2,FALSE),IF(LEFT(Division,2)="R2",VLOOKUP(E22,Points!$A$2:$D$36,3,FALSE),IF(LEFT(Division,2)="R3",VLOOKUP(E22,Points!$A$2:$D$36,4,FALSE),"DIV ???")))),0,IF(LEFT(Division,2)="R1",VLOOKUP(E22,Points!$A$2:$D$36,2,FALSE),IF(LEFT(Division,2)="R2",VLOOKUP(E22,Points!$A$2:$D$36,3,FALSE),IF(LEFT(Division,2)="R3",VLOOKUP(E22,Points!$A$2:$D$36,4,FALSE),"DIV ???"))))</f>
        <v>0</v>
      </c>
      <c r="G22" s="78" t="str">
        <f>IF(ISERROR(VLOOKUP(D22,Final!$AF$4:$AI$35,4,FALSE)),"",VLOOKUP(D22,Final!$AF$4:$AI$35,4,FALSE))</f>
        <v/>
      </c>
      <c r="H22" s="78"/>
      <c r="I22" s="78"/>
      <c r="J22" s="78" t="str">
        <f>IF(ISNA(VLOOKUP(D22,Inscrits!B:E,3,FALSE)),"",VLOOKUP(D22,Inscrits!B:E,3,FALSE))</f>
        <v/>
      </c>
      <c r="K22" s="78" t="str">
        <f>IF(ISNA(VLOOKUP(D22,Inscrits!B:E,4,FALSE)),"",VLOOKUP(D22,Inscrits!B:E,4,FALSE))</f>
        <v/>
      </c>
      <c r="L22" s="78" t="str">
        <f t="shared" si="0"/>
        <v>R1</v>
      </c>
    </row>
    <row r="23" spans="1:14">
      <c r="C23" s="3">
        <v>22</v>
      </c>
      <c r="D23" s="75" t="str">
        <f>'3'!AR15</f>
        <v/>
      </c>
      <c r="E23" s="76"/>
      <c r="F23" s="77">
        <f>IF(ISNA(IF(LEFT(Division,2)="R1",VLOOKUP(E23,Points!$A$2:$D$36,2,FALSE),IF(LEFT(Division,2)="R2",VLOOKUP(E23,Points!$A$2:$D$36,3,FALSE),IF(LEFT(Division,2)="R3",VLOOKUP(E23,Points!$A$2:$D$36,4,FALSE),"DIV ???")))),0,IF(LEFT(Division,2)="R1",VLOOKUP(E23,Points!$A$2:$D$36,2,FALSE),IF(LEFT(Division,2)="R2",VLOOKUP(E23,Points!$A$2:$D$36,3,FALSE),IF(LEFT(Division,2)="R3",VLOOKUP(E23,Points!$A$2:$D$36,4,FALSE),"DIV ???"))))</f>
        <v>0</v>
      </c>
      <c r="G23" s="78" t="str">
        <f>IF(ISERROR(VLOOKUP(D23,Final!$AF$4:$AI$35,4,FALSE)),"",VLOOKUP(D23,Final!$AF$4:$AI$35,4,FALSE))</f>
        <v/>
      </c>
      <c r="H23" s="78"/>
      <c r="I23" s="78"/>
      <c r="J23" s="78" t="str">
        <f>IF(ISNA(VLOOKUP(D23,Inscrits!B:E,3,FALSE)),"",VLOOKUP(D23,Inscrits!B:E,3,FALSE))</f>
        <v/>
      </c>
      <c r="K23" s="78" t="str">
        <f>IF(ISNA(VLOOKUP(D23,Inscrits!B:E,4,FALSE)),"",VLOOKUP(D23,Inscrits!B:E,4,FALSE))</f>
        <v/>
      </c>
      <c r="L23" s="78" t="str">
        <f>Division</f>
        <v>R1</v>
      </c>
    </row>
    <row r="24" spans="1:14">
      <c r="C24" s="3">
        <v>23</v>
      </c>
      <c r="D24" s="75" t="str">
        <f>'4'!AR14</f>
        <v/>
      </c>
      <c r="E24" s="76"/>
      <c r="F24" s="77">
        <f>IF(ISNA(IF(LEFT(Division,2)="R1",VLOOKUP(E24,Points!$A$2:$D$36,2,FALSE),IF(LEFT(Division,2)="R2",VLOOKUP(E24,Points!$A$2:$D$36,3,FALSE),IF(LEFT(Division,2)="R3",VLOOKUP(E24,Points!$A$2:$D$36,4,FALSE),"DIV ???")))),0,IF(LEFT(Division,2)="R1",VLOOKUP(E24,Points!$A$2:$D$36,2,FALSE),IF(LEFT(Division,2)="R2",VLOOKUP(E24,Points!$A$2:$D$36,3,FALSE),IF(LEFT(Division,2)="R3",VLOOKUP(E24,Points!$A$2:$D$36,4,FALSE),"DIV ???"))))</f>
        <v>0</v>
      </c>
      <c r="G24" s="78" t="str">
        <f>IF(ISERROR(VLOOKUP(D24,Final!$AF$4:$AI$35,4,FALSE)),"",VLOOKUP(D24,Final!$AF$4:$AI$35,4,FALSE))</f>
        <v/>
      </c>
      <c r="H24" s="78"/>
      <c r="I24" s="78"/>
      <c r="J24" s="78" t="str">
        <f>IF(ISNA(VLOOKUP(D24,Inscrits!B:E,3,FALSE)),"",VLOOKUP(D24,Inscrits!B:E,3,FALSE))</f>
        <v/>
      </c>
      <c r="K24" s="78" t="str">
        <f>IF(ISNA(VLOOKUP(D24,Inscrits!B:E,4,FALSE)),"",VLOOKUP(D24,Inscrits!B:E,4,FALSE))</f>
        <v/>
      </c>
      <c r="L24" s="78" t="str">
        <f t="shared" si="0"/>
        <v>R1</v>
      </c>
    </row>
    <row r="25" spans="1:14">
      <c r="C25" s="3">
        <v>24</v>
      </c>
      <c r="D25" s="75" t="str">
        <f>'4'!AR15</f>
        <v/>
      </c>
      <c r="E25" s="76"/>
      <c r="F25" s="77">
        <f>IF(ISNA(IF(LEFT(Division,2)="R1",VLOOKUP(E25,Points!$A$2:$D$36,2,FALSE),IF(LEFT(Division,2)="R2",VLOOKUP(E25,Points!$A$2:$D$36,3,FALSE),IF(LEFT(Division,2)="R3",VLOOKUP(E25,Points!$A$2:$D$36,4,FALSE),"DIV ???")))),0,IF(LEFT(Division,2)="R1",VLOOKUP(E25,Points!$A$2:$D$36,2,FALSE),IF(LEFT(Division,2)="R2",VLOOKUP(E25,Points!$A$2:$D$36,3,FALSE),IF(LEFT(Division,2)="R3",VLOOKUP(E25,Points!$A$2:$D$36,4,FALSE),"DIV ???"))))</f>
        <v>0</v>
      </c>
      <c r="G25" s="78" t="str">
        <f>IF(ISERROR(VLOOKUP(D25,Final!$AF$4:$AI$35,4,FALSE)),"",VLOOKUP(D25,Final!$AF$4:$AI$35,4,FALSE))</f>
        <v/>
      </c>
      <c r="H25" s="78"/>
      <c r="I25" s="78"/>
      <c r="J25" s="78" t="str">
        <f>IF(ISNA(VLOOKUP(D25,Inscrits!B:E,3,FALSE)),"",VLOOKUP(D25,Inscrits!B:E,3,FALSE))</f>
        <v/>
      </c>
      <c r="K25" s="78" t="str">
        <f>IF(ISNA(VLOOKUP(D25,Inscrits!B:E,4,FALSE)),"",VLOOKUP(D25,Inscrits!B:E,4,FALSE))</f>
        <v/>
      </c>
      <c r="L25" s="78" t="str">
        <f t="shared" si="0"/>
        <v>R1</v>
      </c>
    </row>
    <row r="26" spans="1:14">
      <c r="C26" s="3">
        <v>25</v>
      </c>
      <c r="D26" s="75" t="str">
        <f>'1'!AR16</f>
        <v/>
      </c>
      <c r="E26" s="76"/>
      <c r="F26" s="77">
        <f>IF(ISNA(IF(LEFT(Division,2)="R1",VLOOKUP(E26,Points!$A$2:$D$36,2,FALSE),IF(LEFT(Division,2)="R2",VLOOKUP(E26,Points!$A$2:$D$36,3,FALSE),IF(LEFT(Division,2)="R3",VLOOKUP(E26,Points!$A$2:$D$36,4,FALSE),"DIV ???")))),0,IF(LEFT(Division,2)="R1",VLOOKUP(E26,Points!$A$2:$D$36,2,FALSE),IF(LEFT(Division,2)="R2",VLOOKUP(E26,Points!$A$2:$D$36,3,FALSE),IF(LEFT(Division,2)="R3",VLOOKUP(E26,Points!$A$2:$D$36,4,FALSE),"DIV ???"))))</f>
        <v>0</v>
      </c>
      <c r="G26" s="78" t="str">
        <f>IF(ISERROR(VLOOKUP(D26,Final!$AF$4:$AI$35,4,FALSE)),"",VLOOKUP(D26,Final!$AF$4:$AI$35,4,FALSE))</f>
        <v/>
      </c>
      <c r="H26" s="78"/>
      <c r="I26" s="78"/>
      <c r="J26" s="78" t="str">
        <f>IF(ISNA(VLOOKUP(D26,Inscrits!B:E,3,FALSE)),"",VLOOKUP(D26,Inscrits!B:E,3,FALSE))</f>
        <v/>
      </c>
      <c r="K26" s="78" t="str">
        <f>IF(ISNA(VLOOKUP(D26,Inscrits!B:E,4,FALSE)),"",VLOOKUP(D26,Inscrits!B:E,4,FALSE))</f>
        <v/>
      </c>
      <c r="L26" s="78" t="str">
        <f>IF(NB_JOUEURS_DOWN&gt;7,"Relégué(e)",Division)</f>
        <v>R1</v>
      </c>
    </row>
    <row r="27" spans="1:14">
      <c r="C27" s="3">
        <v>26</v>
      </c>
      <c r="D27" s="75" t="str">
        <f>'1'!AR17</f>
        <v>Blanc 5</v>
      </c>
      <c r="E27" s="76"/>
      <c r="F27" s="77">
        <f>IF(ISNA(IF(LEFT(Division,2)="R1",VLOOKUP(E27,Points!$A$2:$D$36,2,FALSE),IF(LEFT(Division,2)="R2",VLOOKUP(E27,Points!$A$2:$D$36,3,FALSE),IF(LEFT(Division,2)="R3",VLOOKUP(E27,Points!$A$2:$D$36,4,FALSE),"DIV ???")))),0,IF(LEFT(Division,2)="R1",VLOOKUP(E27,Points!$A$2:$D$36,2,FALSE),IF(LEFT(Division,2)="R2",VLOOKUP(E27,Points!$A$2:$D$36,3,FALSE),IF(LEFT(Division,2)="R3",VLOOKUP(E27,Points!$A$2:$D$36,4,FALSE),"DIV ???"))))</f>
        <v>0</v>
      </c>
      <c r="G27" s="78">
        <f>IF(ISERROR(VLOOKUP(D27,Final!$AF$4:$AI$35,4,FALSE)),"",VLOOKUP(D27,Final!$AF$4:$AI$35,4,FALSE))</f>
        <v>0</v>
      </c>
      <c r="H27" s="78"/>
      <c r="I27" s="78"/>
      <c r="J27" s="78">
        <f>IF(ISNA(VLOOKUP(D27,Inscrits!B:E,3,FALSE)),"",VLOOKUP(D27,Inscrits!B:E,3,FALSE))</f>
        <v>0</v>
      </c>
      <c r="K27" s="78">
        <f>IF(ISNA(VLOOKUP(D27,Inscrits!B:E,4,FALSE)),"",VLOOKUP(D27,Inscrits!B:E,4,FALSE))</f>
        <v>0</v>
      </c>
      <c r="L27" s="78" t="str">
        <f>IF(NB_JOUEURS_DOWN&gt;6,"Relégué(e)",Division)</f>
        <v>R1</v>
      </c>
    </row>
    <row r="28" spans="1:14">
      <c r="C28" s="3">
        <v>27</v>
      </c>
      <c r="D28" s="75" t="str">
        <f>'2'!AR16</f>
        <v>Blanc 9</v>
      </c>
      <c r="E28" s="76"/>
      <c r="F28" s="77">
        <f>IF(ISNA(IF(LEFT(Division,2)="R1",VLOOKUP(E28,Points!$A$2:$D$36,2,FALSE),IF(LEFT(Division,2)="R2",VLOOKUP(E28,Points!$A$2:$D$36,3,FALSE),IF(LEFT(Division,2)="R3",VLOOKUP(E28,Points!$A$2:$D$36,4,FALSE),"DIV ???")))),0,IF(LEFT(Division,2)="R1",VLOOKUP(E28,Points!$A$2:$D$36,2,FALSE),IF(LEFT(Division,2)="R2",VLOOKUP(E28,Points!$A$2:$D$36,3,FALSE),IF(LEFT(Division,2)="R3",VLOOKUP(E28,Points!$A$2:$D$36,4,FALSE),"DIV ???"))))</f>
        <v>0</v>
      </c>
      <c r="G28" s="78">
        <f>IF(ISERROR(VLOOKUP(D28,Final!$AF$4:$AI$35,4,FALSE)),"",VLOOKUP(D28,Final!$AF$4:$AI$35,4,FALSE))</f>
        <v>0</v>
      </c>
      <c r="H28" s="78"/>
      <c r="I28" s="78"/>
      <c r="J28" s="78">
        <f>IF(ISNA(VLOOKUP(D28,Inscrits!B:E,3,FALSE)),"",VLOOKUP(D28,Inscrits!B:E,3,FALSE))</f>
        <v>0</v>
      </c>
      <c r="K28" s="78">
        <f>IF(ISNA(VLOOKUP(D28,Inscrits!B:E,4,FALSE)),"",VLOOKUP(D28,Inscrits!B:E,4,FALSE))</f>
        <v>0</v>
      </c>
      <c r="L28" s="78" t="str">
        <f>IF(NB_JOUEURS_DOWN&gt;5,"Relégué(e)",Division)</f>
        <v>R1</v>
      </c>
    </row>
    <row r="29" spans="1:14" ht="15.75" thickBot="1">
      <c r="C29" s="3">
        <v>28</v>
      </c>
      <c r="D29" s="75" t="str">
        <f>'2'!AR17</f>
        <v>Blanc 1</v>
      </c>
      <c r="E29" s="76"/>
      <c r="F29" s="77">
        <f>IF(ISNA(IF(LEFT(Division,2)="R1",VLOOKUP(E29,Points!$A$2:$D$36,2,FALSE),IF(LEFT(Division,2)="R2",VLOOKUP(E29,Points!$A$2:$D$36,3,FALSE),IF(LEFT(Division,2)="R3",VLOOKUP(E29,Points!$A$2:$D$36,4,FALSE),"DIV ???")))),0,IF(LEFT(Division,2)="R1",VLOOKUP(E29,Points!$A$2:$D$36,2,FALSE),IF(LEFT(Division,2)="R2",VLOOKUP(E29,Points!$A$2:$D$36,3,FALSE),IF(LEFT(Division,2)="R3",VLOOKUP(E29,Points!$A$2:$D$36,4,FALSE),"DIV ???"))))</f>
        <v>0</v>
      </c>
      <c r="G29" s="78">
        <f>IF(ISERROR(VLOOKUP(D29,Final!$AF$4:$AI$35,4,FALSE)),"",VLOOKUP(D29,Final!$AF$4:$AI$35,4,FALSE))</f>
        <v>0</v>
      </c>
      <c r="H29" s="78"/>
      <c r="I29" s="78"/>
      <c r="J29" s="78">
        <f>IF(ISNA(VLOOKUP(D29,Inscrits!B:E,3,FALSE)),"",VLOOKUP(D29,Inscrits!B:E,3,FALSE))</f>
        <v>0</v>
      </c>
      <c r="K29" s="78">
        <f>IF(ISNA(VLOOKUP(D29,Inscrits!B:E,4,FALSE)),"",VLOOKUP(D29,Inscrits!B:E,4,FALSE))</f>
        <v>0</v>
      </c>
      <c r="L29" s="78" t="str">
        <f>IF(NB_JOUEURS_DOWN&gt;4,"Relégué(e)",Division)</f>
        <v>R1</v>
      </c>
    </row>
    <row r="30" spans="1:14">
      <c r="A30" s="193"/>
      <c r="C30" s="3">
        <v>29</v>
      </c>
      <c r="D30" s="75" t="str">
        <f>'3'!AR16</f>
        <v/>
      </c>
      <c r="E30" s="76"/>
      <c r="F30" s="77">
        <f>IF(ISNA(IF(LEFT(Division,2)="R1",VLOOKUP(E30,Points!$A$2:$D$36,2,FALSE),IF(LEFT(Division,2)="R2",VLOOKUP(E30,Points!$A$2:$D$36,3,FALSE),IF(LEFT(Division,2)="R3",VLOOKUP(E30,Points!$A$2:$D$36,4,FALSE),"DIV ???")))),0,IF(LEFT(Division,2)="R1",VLOOKUP(E30,Points!$A$2:$D$36,2,FALSE),IF(LEFT(Division,2)="R2",VLOOKUP(E30,Points!$A$2:$D$36,3,FALSE),IF(LEFT(Division,2)="R3",VLOOKUP(E30,Points!$A$2:$D$36,4,FALSE),"DIV ???"))))</f>
        <v>0</v>
      </c>
      <c r="G30" s="78" t="str">
        <f>IF(ISERROR(VLOOKUP(D30,Final!$AF$4:$AI$35,4,FALSE)),"",VLOOKUP(D30,Final!$AF$4:$AI$35,4,FALSE))</f>
        <v/>
      </c>
      <c r="H30" s="78"/>
      <c r="I30" s="78"/>
      <c r="J30" s="78" t="str">
        <f>IF(ISNA(VLOOKUP(D30,Inscrits!B:E,3,FALSE)),"",VLOOKUP(D30,Inscrits!B:E,3,FALSE))</f>
        <v/>
      </c>
      <c r="K30" s="78" t="str">
        <f>IF(ISNA(VLOOKUP(D30,Inscrits!B:E,4,FALSE)),"",VLOOKUP(D30,Inscrits!B:E,4,FALSE))</f>
        <v/>
      </c>
      <c r="L30" s="78" t="str">
        <f>IF(NB_JOUEURS_DOWN&gt;3,"Relégué(e)",Division)</f>
        <v>R1</v>
      </c>
      <c r="N30" s="193"/>
    </row>
    <row r="31" spans="1:14">
      <c r="A31" s="194"/>
      <c r="C31" s="3">
        <v>30</v>
      </c>
      <c r="D31" s="75" t="str">
        <f>'3'!AR17</f>
        <v>Blanc 3</v>
      </c>
      <c r="E31" s="76"/>
      <c r="F31" s="77">
        <f>IF(ISNA(IF(LEFT(Division,2)="R1",VLOOKUP(E31,Points!$A$2:$D$36,2,FALSE),IF(LEFT(Division,2)="R2",VLOOKUP(E31,Points!$A$2:$D$36,3,FALSE),IF(LEFT(Division,2)="R3",VLOOKUP(E31,Points!$A$2:$D$36,4,FALSE),"DIV ???")))),0,IF(LEFT(Division,2)="R1",VLOOKUP(E31,Points!$A$2:$D$36,2,FALSE),IF(LEFT(Division,2)="R2",VLOOKUP(E31,Points!$A$2:$D$36,3,FALSE),IF(LEFT(Division,2)="R3",VLOOKUP(E31,Points!$A$2:$D$36,4,FALSE),"DIV ???"))))</f>
        <v>0</v>
      </c>
      <c r="G31" s="78">
        <f>IF(ISERROR(VLOOKUP(D31,Final!$AF$4:$AI$35,4,FALSE)),"",VLOOKUP(D31,Final!$AF$4:$AI$35,4,FALSE))</f>
        <v>0</v>
      </c>
      <c r="H31" s="78"/>
      <c r="I31" s="78"/>
      <c r="J31" s="78">
        <f>IF(ISNA(VLOOKUP(D31,Inscrits!B:E,3,FALSE)),"",VLOOKUP(D31,Inscrits!B:E,3,FALSE))</f>
        <v>0</v>
      </c>
      <c r="K31" s="78">
        <f>IF(ISNA(VLOOKUP(D31,Inscrits!B:E,4,FALSE)),"",VLOOKUP(D31,Inscrits!B:E,4,FALSE))</f>
        <v>0</v>
      </c>
      <c r="L31" s="78" t="str">
        <f>IF(NB_JOUEURS_DOWN&gt;2,"Relégué(e)",Division)</f>
        <v>R1</v>
      </c>
      <c r="N31" s="194"/>
    </row>
    <row r="32" spans="1:14">
      <c r="A32" s="194"/>
      <c r="C32" s="3">
        <v>31</v>
      </c>
      <c r="D32" s="75" t="str">
        <f>'4'!AR16</f>
        <v>Blanc 7</v>
      </c>
      <c r="E32" s="76"/>
      <c r="F32" s="77">
        <f>IF(ISNA(IF(LEFT(Division,2)="R1",VLOOKUP(E32,Points!$A$2:$D$36,2,FALSE),IF(LEFT(Division,2)="R2",VLOOKUP(E32,Points!$A$2:$D$36,3,FALSE),IF(LEFT(Division,2)="R3",VLOOKUP(E32,Points!$A$2:$D$36,4,FALSE),"DIV ???")))),0,IF(LEFT(Division,2)="R1",VLOOKUP(E32,Points!$A$2:$D$36,2,FALSE),IF(LEFT(Division,2)="R2",VLOOKUP(E32,Points!$A$2:$D$36,3,FALSE),IF(LEFT(Division,2)="R3",VLOOKUP(E32,Points!$A$2:$D$36,4,FALSE),"DIV ???"))))</f>
        <v>0</v>
      </c>
      <c r="G32" s="78">
        <f>IF(ISERROR(VLOOKUP(D32,Final!$AF$4:$AI$35,4,FALSE)),"",VLOOKUP(D32,Final!$AF$4:$AI$35,4,FALSE))</f>
        <v>0</v>
      </c>
      <c r="H32" s="78"/>
      <c r="I32" s="78"/>
      <c r="J32" s="78">
        <f>IF(ISNA(VLOOKUP(D32,Inscrits!B:E,3,FALSE)),"",VLOOKUP(D32,Inscrits!B:E,3,FALSE))</f>
        <v>0</v>
      </c>
      <c r="K32" s="78">
        <f>IF(ISNA(VLOOKUP(D32,Inscrits!B:E,4,FALSE)),"",VLOOKUP(D32,Inscrits!B:E,4,FALSE))</f>
        <v>0</v>
      </c>
      <c r="L32" s="78" t="str">
        <f>IF(NB_JOUEURS_DOWN&gt;1,"Relégué(e)",Division)</f>
        <v>R1</v>
      </c>
      <c r="N32" s="194"/>
    </row>
    <row r="33" spans="1:14" ht="15.75" thickBot="1">
      <c r="A33" s="195"/>
      <c r="C33" s="3">
        <v>32</v>
      </c>
      <c r="D33" s="75" t="str">
        <f>'4'!AR17</f>
        <v/>
      </c>
      <c r="E33" s="76"/>
      <c r="F33" s="77">
        <f>IF(ISNA(IF(LEFT(Division,2)="R1",VLOOKUP(E33,Points!$A$2:$D$36,2,FALSE),IF(LEFT(Division,2)="R2",VLOOKUP(E33,Points!$A$2:$D$36,3,FALSE),IF(LEFT(Division,2)="R3",VLOOKUP(E33,Points!$A$2:$D$36,4,FALSE),"DIV ???")))),0,IF(LEFT(Division,2)="R1",VLOOKUP(E33,Points!$A$2:$D$36,2,FALSE),IF(LEFT(Division,2)="R2",VLOOKUP(E33,Points!$A$2:$D$36,3,FALSE),IF(LEFT(Division,2)="R3",VLOOKUP(E33,Points!$A$2:$D$36,4,FALSE),"DIV ???"))))</f>
        <v>0</v>
      </c>
      <c r="G33" s="78" t="str">
        <f>IF(ISERROR(VLOOKUP(D33,Final!$AF$4:$AI$35,4,FALSE)),"",VLOOKUP(D33,Final!$AF$4:$AI$35,4,FALSE))</f>
        <v/>
      </c>
      <c r="H33" s="78"/>
      <c r="I33" s="78"/>
      <c r="J33" s="78" t="str">
        <f>IF(ISNA(VLOOKUP(D33,Inscrits!B:E,3,FALSE)),"",VLOOKUP(D33,Inscrits!B:E,3,FALSE))</f>
        <v/>
      </c>
      <c r="K33" s="78" t="str">
        <f>IF(ISNA(VLOOKUP(D33,Inscrits!B:E,4,FALSE)),"",VLOOKUP(D33,Inscrits!B:E,4,FALSE))</f>
        <v/>
      </c>
      <c r="L33" s="78" t="str">
        <f>IF(NB_JOUEURS_DOWN&gt;0,"Relégué(e)",Division)</f>
        <v>R1</v>
      </c>
      <c r="N33" s="195"/>
    </row>
  </sheetData>
  <phoneticPr fontId="0" type="noConversion"/>
  <conditionalFormatting sqref="L2:L33">
    <cfRule type="cellIs" dxfId="2" priority="1" stopIfTrue="1" operator="equal">
      <formula>"R1"</formula>
    </cfRule>
    <cfRule type="expression" dxfId="1" priority="2" stopIfTrue="1">
      <formula>OR((L2="R2"),(L2="R2A"),(L2="R2B"),(L2="R2C"),(L2="R2D"))</formula>
    </cfRule>
    <cfRule type="expression" dxfId="0" priority="3" stopIfTrue="1">
      <formula>OR((L2="R3"),(L2="R3A"),(L2="R3B"),(L2="R3C"),(L2="R3D"),(L2="R3A1"),(L2="R3B1"),(L2="R3C1"),(L2="R3D1"),(L2="R3A2"),(L2="R3B2"),(L2="R3C2"),(L2="R3D2"))</formula>
    </cfRule>
  </conditionalFormatting>
  <printOptions horizontalCentered="1" verticalCentered="1"/>
  <pageMargins left="0.47244094488188981" right="0.27559055118110237" top="1.0629921259842521" bottom="0.9055118110236221" header="0.31496062992125984" footer="0.31496062992125984"/>
  <pageSetup paperSize="9" scale="92" orientation="landscape" horizontalDpi="4294967294" verticalDpi="0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MS,Gras"&amp;24Classement Final du Tournoi&amp;R&amp;"Comic Sans MS,Gras"&amp;12LIGUE FFB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64</vt:i4>
      </vt:variant>
    </vt:vector>
  </HeadingPairs>
  <TitlesOfParts>
    <vt:vector size="74" baseType="lpstr">
      <vt:lpstr>Points</vt:lpstr>
      <vt:lpstr>Accueil</vt:lpstr>
      <vt:lpstr>Inscrits</vt:lpstr>
      <vt:lpstr>1</vt:lpstr>
      <vt:lpstr>2</vt:lpstr>
      <vt:lpstr>3</vt:lpstr>
      <vt:lpstr>4</vt:lpstr>
      <vt:lpstr>Final</vt:lpstr>
      <vt:lpstr>Classement</vt:lpstr>
      <vt:lpstr>Feuil1</vt:lpstr>
      <vt:lpstr>Billard_name</vt:lpstr>
      <vt:lpstr>Ch_Licenciés</vt:lpstr>
      <vt:lpstr>Club</vt:lpstr>
      <vt:lpstr>Date</vt:lpstr>
      <vt:lpstr>Division</vt:lpstr>
      <vt:lpstr>Joueur_1</vt:lpstr>
      <vt:lpstr>Joueur_10</vt:lpstr>
      <vt:lpstr>Joueur_11</vt:lpstr>
      <vt:lpstr>Joueur_12</vt:lpstr>
      <vt:lpstr>Joueur_13</vt:lpstr>
      <vt:lpstr>Joueur_14</vt:lpstr>
      <vt:lpstr>Joueur_15</vt:lpstr>
      <vt:lpstr>Joueur_16</vt:lpstr>
      <vt:lpstr>Joueur_17</vt:lpstr>
      <vt:lpstr>Joueur_18</vt:lpstr>
      <vt:lpstr>Joueur_19</vt:lpstr>
      <vt:lpstr>Joueur_2</vt:lpstr>
      <vt:lpstr>Joueur_20</vt:lpstr>
      <vt:lpstr>Joueur_21</vt:lpstr>
      <vt:lpstr>Joueur_22</vt:lpstr>
      <vt:lpstr>Joueur_23</vt:lpstr>
      <vt:lpstr>Joueur_24</vt:lpstr>
      <vt:lpstr>Joueur_25</vt:lpstr>
      <vt:lpstr>Joueur_26</vt:lpstr>
      <vt:lpstr>Joueur_27</vt:lpstr>
      <vt:lpstr>Joueur_28</vt:lpstr>
      <vt:lpstr>Joueur_29</vt:lpstr>
      <vt:lpstr>Joueur_3</vt:lpstr>
      <vt:lpstr>Joueur_30</vt:lpstr>
      <vt:lpstr>Joueur_31</vt:lpstr>
      <vt:lpstr>Joueur_32</vt:lpstr>
      <vt:lpstr>Joueur_4</vt:lpstr>
      <vt:lpstr>Joueur_5</vt:lpstr>
      <vt:lpstr>Joueur_6</vt:lpstr>
      <vt:lpstr>Joueur_7</vt:lpstr>
      <vt:lpstr>Joueur_8</vt:lpstr>
      <vt:lpstr>Joueur_9</vt:lpstr>
      <vt:lpstr>Ligue</vt:lpstr>
      <vt:lpstr>Liste_Forfait</vt:lpstr>
      <vt:lpstr>Liste_Poule</vt:lpstr>
      <vt:lpstr>MOPA</vt:lpstr>
      <vt:lpstr>N_Tournoi</vt:lpstr>
      <vt:lpstr>NB_Billards</vt:lpstr>
      <vt:lpstr>Nb_Joueurs</vt:lpstr>
      <vt:lpstr>NB_JOUEURS_DOWN</vt:lpstr>
      <vt:lpstr>Nb_Joueurs_Total</vt:lpstr>
      <vt:lpstr>NB_JOUEURS_UP</vt:lpstr>
      <vt:lpstr>NB_Parties_8eme</vt:lpstr>
      <vt:lpstr>NB_Parties_Demi</vt:lpstr>
      <vt:lpstr>NB_Parties_Final</vt:lpstr>
      <vt:lpstr>NB_Parties_Poules</vt:lpstr>
      <vt:lpstr>NB_Parties_Poules_Perdant</vt:lpstr>
      <vt:lpstr>NB_Parties_Quart</vt:lpstr>
      <vt:lpstr>Nb_R2</vt:lpstr>
      <vt:lpstr>Nb_R3</vt:lpstr>
      <vt:lpstr>Nom_fich_licenciés</vt:lpstr>
      <vt:lpstr>Num_tournoi</vt:lpstr>
      <vt:lpstr>Saison</vt:lpstr>
      <vt:lpstr>Ville_Club</vt:lpstr>
      <vt:lpstr>Accueil!Zone_d_impression</vt:lpstr>
      <vt:lpstr>Classement!Zone_d_impression</vt:lpstr>
      <vt:lpstr>Final!Zone_d_impression</vt:lpstr>
      <vt:lpstr>Inscrits!Zone_d_impression</vt:lpstr>
      <vt:lpstr>Points!Zone_d_impression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Dupré-Rambaud Frédéric</dc:creator>
  <cp:lastModifiedBy>Dupré-Rambaud Frédéric</cp:lastModifiedBy>
  <cp:lastPrinted>2005-09-14T20:04:25Z</cp:lastPrinted>
  <dcterms:created xsi:type="dcterms:W3CDTF">2004-12-07T04:18:39Z</dcterms:created>
  <dcterms:modified xsi:type="dcterms:W3CDTF">2018-01-26T22:29:28Z</dcterms:modified>
</cp:coreProperties>
</file>