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480" yWindow="255" windowWidth="11340" windowHeight="5835" activeTab="1"/>
  </bookViews>
  <sheets>
    <sheet name="Points" sheetId="11" r:id="rId1"/>
    <sheet name="Accueil" sheetId="12" r:id="rId2"/>
    <sheet name="Inscrits" sheetId="3" r:id="rId3"/>
    <sheet name="1" sheetId="13" r:id="rId4"/>
    <sheet name="Final" sheetId="2" r:id="rId5"/>
    <sheet name="Classement" sheetId="7" r:id="rId6"/>
  </sheets>
  <definedNames>
    <definedName name="Billard_name">Accueil!$A$3:$A$45</definedName>
    <definedName name="Ch_Licenciés">Accueil!$D$26</definedName>
    <definedName name="Club">Accueil!$D$8</definedName>
    <definedName name="Date">Accueil!$D$6</definedName>
    <definedName name="Division">Accueil!$G$8</definedName>
    <definedName name="Joueur_1">Inscrits!$B$2</definedName>
    <definedName name="Joueur_10">Inscrits!#REF!</definedName>
    <definedName name="Joueur_11">Inscrits!#REF!</definedName>
    <definedName name="Joueur_12">Inscrits!#REF!</definedName>
    <definedName name="Joueur_13">Inscrits!#REF!</definedName>
    <definedName name="Joueur_14">Inscrits!#REF!</definedName>
    <definedName name="Joueur_15">Inscrits!#REF!</definedName>
    <definedName name="Joueur_16">Inscrits!#REF!</definedName>
    <definedName name="Joueur_17">Inscrits!#REF!</definedName>
    <definedName name="Joueur_18">Inscrits!#REF!</definedName>
    <definedName name="Joueur_19">Inscrits!#REF!</definedName>
    <definedName name="Joueur_2">Inscrits!$B$3</definedName>
    <definedName name="Joueur_20">Inscrits!#REF!</definedName>
    <definedName name="Joueur_21">Inscrits!#REF!</definedName>
    <definedName name="Joueur_22">Inscrits!#REF!</definedName>
    <definedName name="Joueur_23">Inscrits!#REF!</definedName>
    <definedName name="Joueur_24">Inscrits!#REF!</definedName>
    <definedName name="Joueur_25">Inscrits!#REF!</definedName>
    <definedName name="Joueur_26">Inscrits!#REF!</definedName>
    <definedName name="Joueur_27">Inscrits!#REF!</definedName>
    <definedName name="Joueur_28">Inscrits!#REF!</definedName>
    <definedName name="Joueur_29">Inscrits!#REF!</definedName>
    <definedName name="Joueur_3">Inscrits!$B$4</definedName>
    <definedName name="Joueur_30">Inscrits!#REF!</definedName>
    <definedName name="Joueur_31">Inscrits!#REF!</definedName>
    <definedName name="Joueur_32">Inscrits!#REF!</definedName>
    <definedName name="Joueur_4">Inscrits!$B$5</definedName>
    <definedName name="Joueur_5">Inscrits!$B$6</definedName>
    <definedName name="Joueur_6">Inscrits!$B$7</definedName>
    <definedName name="Joueur_7">Inscrits!#REF!</definedName>
    <definedName name="Joueur_8">Inscrits!#REF!</definedName>
    <definedName name="Joueur_9">Inscrits!#REF!</definedName>
    <definedName name="Ligue">Accueil!$D$4</definedName>
    <definedName name="Liste_Forfait">Inscrits!$J$1:$J$2</definedName>
    <definedName name="Liste_joueurs">Inscrits!#REF!</definedName>
    <definedName name="Liste_Poule">Inscrits!$I$1:$I$32</definedName>
    <definedName name="Liste_TS">Inscrits!#REF!</definedName>
    <definedName name="MOPA">Accueil!$A$128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8eme">Accueil!$A$1:$A$19</definedName>
    <definedName name="NB_Parties_Demi">Accueil!$A$1:$A$19</definedName>
    <definedName name="NB_Parties_Final">Accueil!$A$1:$A$19</definedName>
    <definedName name="NB_Parties_Poules">Accueil!$A$1:$A$19</definedName>
    <definedName name="NB_Parties_Poules_Perdant">Accueil!$A$1:$A$19</definedName>
    <definedName name="NB_Parties_Quart">Accueil!$A$1:$A$19</definedName>
    <definedName name="Nb_R2">Accueil!$G$12</definedName>
    <definedName name="Nb_R3">Accueil!$J$6</definedName>
    <definedName name="Nom_fich_licenciés">Accueil!$D$25</definedName>
    <definedName name="Num_tournoi">Classement!#REF!</definedName>
    <definedName name="Saison">Accueil!$G$4</definedName>
    <definedName name="Ville_Club">Accueil!$D$10</definedName>
    <definedName name="_xlnm.Print_Area" localSheetId="1">Accueil!$C$2:$G$22</definedName>
    <definedName name="_xlnm.Print_Area" localSheetId="5">Classement!$A$1:$O$8</definedName>
    <definedName name="_xlnm.Print_Area" localSheetId="4">Final!$A$1:$S$27</definedName>
    <definedName name="_xlnm.Print_Area" localSheetId="2">Inscrits!$A$1:$H$23</definedName>
    <definedName name="_xlnm.Print_Area" localSheetId="0">Points!$A$1:$D$9</definedName>
  </definedNames>
  <calcPr calcId="125725"/>
</workbook>
</file>

<file path=xl/calcChain.xml><?xml version="1.0" encoding="utf-8"?>
<calcChain xmlns="http://schemas.openxmlformats.org/spreadsheetml/2006/main">
  <c r="J1" i="13"/>
  <c r="N2" i="2"/>
  <c r="I2"/>
  <c r="J21" i="13"/>
  <c r="F3" i="7"/>
  <c r="F4"/>
  <c r="F5"/>
  <c r="F6"/>
  <c r="F7"/>
  <c r="F2"/>
  <c r="M3" i="13"/>
  <c r="Q4" s="1"/>
  <c r="N3"/>
  <c r="R4" s="1"/>
  <c r="AB5"/>
  <c r="AC5" s="1"/>
  <c r="AD5"/>
  <c r="AH5"/>
  <c r="M7"/>
  <c r="AB6" s="1"/>
  <c r="N7"/>
  <c r="J8"/>
  <c r="F6" s="1"/>
  <c r="K8"/>
  <c r="G6" s="1"/>
  <c r="M9"/>
  <c r="AB7" s="1"/>
  <c r="N9"/>
  <c r="R8" s="1"/>
  <c r="G20" s="1"/>
  <c r="C18" s="1"/>
  <c r="K24" i="2" s="1"/>
  <c r="V6" i="13"/>
  <c r="K6" i="2" s="1"/>
  <c r="O9"/>
  <c r="S15"/>
  <c r="M13" i="13"/>
  <c r="AB14" s="1"/>
  <c r="N13"/>
  <c r="R14" s="1"/>
  <c r="V16"/>
  <c r="K18" i="2" s="1"/>
  <c r="O21"/>
  <c r="U16" i="13"/>
  <c r="J18" i="2" s="1"/>
  <c r="V13" s="1"/>
  <c r="M15" i="13"/>
  <c r="AB15" s="1"/>
  <c r="N15"/>
  <c r="K14" s="1"/>
  <c r="G16" s="1"/>
  <c r="AB16"/>
  <c r="AC16" s="1"/>
  <c r="M19"/>
  <c r="Q18" s="1"/>
  <c r="N19"/>
  <c r="R18" s="1"/>
  <c r="G10"/>
  <c r="C8" s="1"/>
  <c r="K12" i="2" s="1"/>
  <c r="M2" i="7"/>
  <c r="M3"/>
  <c r="M4"/>
  <c r="M5"/>
  <c r="M6"/>
  <c r="M7"/>
  <c r="B2" i="2"/>
  <c r="F2"/>
  <c r="Y4"/>
  <c r="AF4"/>
  <c r="AF5"/>
  <c r="AF6"/>
  <c r="AF7"/>
  <c r="AF8"/>
  <c r="AF9"/>
  <c r="Y10"/>
  <c r="AC10"/>
  <c r="AD10"/>
  <c r="AF10"/>
  <c r="AH10" s="1"/>
  <c r="AC11"/>
  <c r="AD11"/>
  <c r="AF11"/>
  <c r="AG11" s="1"/>
  <c r="Y13"/>
  <c r="Y19"/>
  <c r="V22"/>
  <c r="V23"/>
  <c r="C25" i="3"/>
  <c r="C26"/>
  <c r="C27"/>
  <c r="C28"/>
  <c r="C29"/>
  <c r="C30"/>
  <c r="C31"/>
  <c r="C32"/>
  <c r="J14" i="13"/>
  <c r="F16" s="1"/>
  <c r="Q8"/>
  <c r="U6"/>
  <c r="Z4" s="1"/>
  <c r="AR4" s="1"/>
  <c r="AG16"/>
  <c r="AH16"/>
  <c r="F10"/>
  <c r="AK16" s="1"/>
  <c r="F20"/>
  <c r="N9" i="2"/>
  <c r="N21"/>
  <c r="D3" i="7" s="1"/>
  <c r="R15" i="2"/>
  <c r="D2" i="7" s="1"/>
  <c r="B8" i="13"/>
  <c r="Z6" s="1"/>
  <c r="AR14" s="1"/>
  <c r="AL5" l="1"/>
  <c r="AD16"/>
  <c r="AB4"/>
  <c r="AG5"/>
  <c r="AH11" i="2"/>
  <c r="J6"/>
  <c r="V4" s="1"/>
  <c r="Z4" s="1"/>
  <c r="AA4" s="1"/>
  <c r="AC4" i="13"/>
  <c r="B18"/>
  <c r="Z16" s="1"/>
  <c r="AR15" s="1"/>
  <c r="V21" i="2" s="1"/>
  <c r="Q14" i="13"/>
  <c r="Z15"/>
  <c r="AR7" s="1"/>
  <c r="AB17"/>
  <c r="AG17" s="1"/>
  <c r="AL16"/>
  <c r="Z14"/>
  <c r="AR5" s="1"/>
  <c r="AG10" i="2"/>
  <c r="AI10" s="1"/>
  <c r="J12"/>
  <c r="D4" i="7" s="1"/>
  <c r="L4" s="1"/>
  <c r="AL17" i="13"/>
  <c r="Z5"/>
  <c r="AR6" s="1"/>
  <c r="AC6" i="2" s="1"/>
  <c r="AC17" i="13"/>
  <c r="AK5"/>
  <c r="J24" i="2"/>
  <c r="Z13"/>
  <c r="AA13" s="1"/>
  <c r="AJ5" i="13"/>
  <c r="AI5"/>
  <c r="Z7"/>
  <c r="AI4"/>
  <c r="AH14"/>
  <c r="AG14"/>
  <c r="AL14"/>
  <c r="AE14"/>
  <c r="AJ7"/>
  <c r="AG7"/>
  <c r="AI7"/>
  <c r="AC7"/>
  <c r="AD7"/>
  <c r="AL7"/>
  <c r="AH17"/>
  <c r="AD17"/>
  <c r="AI11" i="2"/>
  <c r="V20"/>
  <c r="D6" i="7"/>
  <c r="AS14" i="13"/>
  <c r="AD8" i="2" s="1"/>
  <c r="AC8"/>
  <c r="K3" i="7"/>
  <c r="L3"/>
  <c r="J3"/>
  <c r="AC4" i="2"/>
  <c r="AG15" i="13"/>
  <c r="AD15"/>
  <c r="AK15"/>
  <c r="AL15"/>
  <c r="AI15"/>
  <c r="AE15"/>
  <c r="AC15"/>
  <c r="AF15"/>
  <c r="AH15"/>
  <c r="AJ15"/>
  <c r="AG6"/>
  <c r="AD6"/>
  <c r="AF6"/>
  <c r="AL6"/>
  <c r="AI6"/>
  <c r="AJ6"/>
  <c r="AK6"/>
  <c r="AE6"/>
  <c r="AC6"/>
  <c r="AH6"/>
  <c r="AE5"/>
  <c r="AM5" s="1"/>
  <c r="AF5"/>
  <c r="AE4"/>
  <c r="AF4"/>
  <c r="AS5"/>
  <c r="AD5" i="2" s="1"/>
  <c r="AC5"/>
  <c r="J2" i="7"/>
  <c r="K2"/>
  <c r="L2"/>
  <c r="Z17" i="13"/>
  <c r="AI16"/>
  <c r="AI14"/>
  <c r="AJ14"/>
  <c r="AJ16"/>
  <c r="AF16"/>
  <c r="AE16"/>
  <c r="AE17"/>
  <c r="AF17"/>
  <c r="AI17"/>
  <c r="AJ17"/>
  <c r="AK17"/>
  <c r="AK14"/>
  <c r="AL4"/>
  <c r="AJ4"/>
  <c r="AD14"/>
  <c r="AF14"/>
  <c r="AC14"/>
  <c r="AH7"/>
  <c r="AF7"/>
  <c r="AK7"/>
  <c r="AE7"/>
  <c r="AH4"/>
  <c r="AK4"/>
  <c r="J4" i="7" l="1"/>
  <c r="AG4" i="13"/>
  <c r="AD4"/>
  <c r="AC9" i="2"/>
  <c r="AC7"/>
  <c r="D7" i="7"/>
  <c r="J7" s="1"/>
  <c r="AN5" i="13"/>
  <c r="AO5" s="1"/>
  <c r="AS6"/>
  <c r="AD6" i="2" s="1"/>
  <c r="AM7" i="13"/>
  <c r="K4" i="7"/>
  <c r="AG6" i="2"/>
  <c r="AM16" i="13"/>
  <c r="V10" i="2"/>
  <c r="D5" i="7"/>
  <c r="V19" i="2"/>
  <c r="AM6" i="13"/>
  <c r="AN17"/>
  <c r="AM17"/>
  <c r="AH9" i="2"/>
  <c r="L7" i="7"/>
  <c r="K7"/>
  <c r="AM4" i="13"/>
  <c r="AM15"/>
  <c r="K6" i="7"/>
  <c r="J6"/>
  <c r="L6"/>
  <c r="AN7" i="13"/>
  <c r="AM14"/>
  <c r="AN14"/>
  <c r="AN16"/>
  <c r="AN4"/>
  <c r="AN6"/>
  <c r="AN15"/>
  <c r="AG8" i="2" l="1"/>
  <c r="AG4"/>
  <c r="AH5"/>
  <c r="AO17" i="13"/>
  <c r="AH6" i="2"/>
  <c r="AI6" s="1"/>
  <c r="AO7" i="13"/>
  <c r="AS7" s="1"/>
  <c r="AD7" i="2" s="1"/>
  <c r="AG7" s="1"/>
  <c r="AO16" i="13"/>
  <c r="Z10" i="2"/>
  <c r="AA10" s="1"/>
  <c r="AH8"/>
  <c r="AI8" s="1"/>
  <c r="K5" i="7"/>
  <c r="L5"/>
  <c r="J5"/>
  <c r="AH4" i="2"/>
  <c r="Z19"/>
  <c r="AA19" s="1"/>
  <c r="AH7" s="1"/>
  <c r="AO6" i="13"/>
  <c r="AO14"/>
  <c r="AI4" i="2"/>
  <c r="AO15" i="13"/>
  <c r="AS15" s="1"/>
  <c r="AD9" i="2" s="1"/>
  <c r="AG9" s="1"/>
  <c r="AI9" s="1"/>
  <c r="AO4" i="13"/>
  <c r="AS4" s="1"/>
  <c r="AD4" i="2" s="1"/>
  <c r="AG5" s="1"/>
  <c r="AI5" s="1"/>
  <c r="AI7" l="1"/>
  <c r="G4" i="7" s="1"/>
  <c r="G7"/>
  <c r="G2"/>
  <c r="G6"/>
  <c r="G5"/>
  <c r="G3"/>
</calcChain>
</file>

<file path=xl/comments1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<sst xmlns="http://schemas.openxmlformats.org/spreadsheetml/2006/main" count="164" uniqueCount="109">
  <si>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</si>
  <si>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</si>
  <si>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</si>
  <si>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</si>
  <si>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</si>
  <si>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</si>
  <si>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</si>
  <si>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</si>
  <si>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</si>
  <si>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</si>
  <si>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</si>
  <si>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</si>
  <si>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</si>
  <si>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1/4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</si>
  <si>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</si>
  <si>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</si>
  <si>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</si>
  <si>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</si>
  <si>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</si>
  <si>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</si>
  <si>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</si>
  <si>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</si>
  <si>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</si>
  <si>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</si>
  <si>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</si>
  <si>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</si>
  <si>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</si>
  <si>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</si>
  <si>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</si>
  <si>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</si>
  <si>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</si>
  <si>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</si>
  <si>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</si>
  <si>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</si>
  <si>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</si>
  <si>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</si>
  <si>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</si>
  <si>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</si>
  <si>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</si>
  <si>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TOURNOI</t>
  </si>
  <si>
    <t>DIVISION</t>
  </si>
  <si>
    <t>NB JOUEURS</t>
  </si>
  <si>
    <t>DATE</t>
  </si>
  <si>
    <t>SAISON</t>
  </si>
  <si>
    <t>Division</t>
  </si>
  <si>
    <t>X</t>
  </si>
  <si>
    <t>F</t>
  </si>
  <si>
    <t>N° Licence</t>
  </si>
  <si>
    <t>Nom du Joueur</t>
  </si>
  <si>
    <t>S</t>
  </si>
  <si>
    <t>T</t>
  </si>
  <si>
    <t>A</t>
  </si>
  <si>
    <t>B</t>
  </si>
  <si>
    <t>Club</t>
  </si>
  <si>
    <t>Ville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</si>
  <si>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</si>
  <si>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</si>
  <si>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</si>
  <si>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</si>
  <si>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</si>
  <si>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</si>
  <si>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</si>
  <si>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1/2 de finale</t>
  </si>
  <si>
    <t>Nb Parties Gagnantes
en Finale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</si>
  <si>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</si>
  <si>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</si>
  <si>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</si>
  <si>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</si>
  <si>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</si>
  <si>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</si>
  <si>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</si>
  <si>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</si>
  <si>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Abandon</t>
  </si>
  <si>
    <t>DISTANCES DES MATCHS</t>
  </si>
  <si>
    <t>DAMIENFFB8POOL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</si>
  <si>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</si>
  <si>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</si>
  <si>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</si>
  <si>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</si>
  <si>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</si>
  <si>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</si>
  <si>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</si>
  <si>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</si>
  <si>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</si>
  <si>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</si>
  <si>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-</t>
  </si>
  <si>
    <t>LIGUE</t>
  </si>
  <si>
    <t>R1</t>
  </si>
  <si>
    <t>R2</t>
  </si>
  <si>
    <t>R3</t>
  </si>
  <si>
    <t>Eight's Pool Game</t>
  </si>
  <si>
    <t>Les Squales</t>
  </si>
  <si>
    <t>NC</t>
  </si>
  <si>
    <t>119744O</t>
  </si>
  <si>
    <t>PAPIN LAETITIA</t>
  </si>
  <si>
    <t>Le Blackball Marsannais</t>
  </si>
  <si>
    <t>BONTOUX SYLVIE</t>
  </si>
  <si>
    <t>157880J</t>
  </si>
  <si>
    <t>SAVONET VALERIE</t>
  </si>
  <si>
    <t>127551V</t>
  </si>
  <si>
    <t>BLANC 1</t>
  </si>
  <si>
    <t>BLANC 2</t>
  </si>
  <si>
    <t>BLANC 3</t>
  </si>
  <si>
    <t>CF</t>
  </si>
  <si>
    <t>RF</t>
  </si>
  <si>
    <t>Auvergne-Rhône-alpes</t>
  </si>
  <si>
    <t>Bourg-les-Valence</t>
  </si>
  <si>
    <t>2017/2018</t>
  </si>
  <si>
    <t>N°1</t>
  </si>
</sst>
</file>

<file path=xl/styles.xml><?xml version="1.0" encoding="utf-8"?>
<styleSheet xmlns="http://schemas.openxmlformats.org/spreadsheetml/2006/main">
  <numFmts count="1">
    <numFmt numFmtId="164" formatCode=";;;"/>
  </numFmts>
  <fonts count="28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u/>
      <sz val="14"/>
      <color indexed="12"/>
      <name val="Comic Sans MS"/>
      <family val="4"/>
    </font>
    <font>
      <b/>
      <sz val="18"/>
      <name val="Comic Sans MS"/>
      <family val="4"/>
    </font>
    <font>
      <b/>
      <u/>
      <sz val="14"/>
      <color indexed="53"/>
      <name val="Comic Sans MS"/>
      <family val="4"/>
    </font>
    <font>
      <sz val="10"/>
      <color indexed="81"/>
      <name val="Tahoma"/>
      <family val="2"/>
    </font>
    <font>
      <sz val="10"/>
      <name val="Times New Roman"/>
      <family val="1"/>
    </font>
    <font>
      <b/>
      <sz val="10"/>
      <color indexed="8"/>
      <name val="Comic Sans MS"/>
      <family val="4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b/>
      <sz val="10"/>
      <color rgb="FF444444"/>
      <name val="Comic Sans MS"/>
      <family val="4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2" fillId="0" borderId="0"/>
    <xf numFmtId="0" fontId="20" fillId="0" borderId="0"/>
  </cellStyleXfs>
  <cellXfs count="2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0" fillId="6" borderId="5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7" borderId="0" xfId="0" applyFont="1" applyFill="1" applyAlignment="1" applyProtection="1">
      <alignment horizontal="right"/>
    </xf>
    <xf numFmtId="0" fontId="1" fillId="8" borderId="7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13" fillId="10" borderId="6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11" borderId="7" xfId="0" applyFont="1" applyFill="1" applyBorder="1" applyAlignment="1" applyProtection="1">
      <alignment horizontal="center" vertical="center" wrapText="1"/>
    </xf>
    <xf numFmtId="0" fontId="3" fillId="7" borderId="0" xfId="0" applyFont="1" applyFill="1"/>
    <xf numFmtId="0" fontId="2" fillId="7" borderId="0" xfId="0" applyFont="1" applyFill="1"/>
    <xf numFmtId="0" fontId="4" fillId="10" borderId="6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6" xfId="0" quotePrefix="1" applyFont="1" applyFill="1" applyBorder="1" applyAlignment="1" applyProtection="1">
      <alignment horizontal="center" vertical="center"/>
      <protection hidden="1"/>
    </xf>
    <xf numFmtId="0" fontId="0" fillId="12" borderId="5" xfId="0" applyFill="1" applyBorder="1" applyAlignment="1">
      <alignment horizontal="center"/>
    </xf>
    <xf numFmtId="0" fontId="2" fillId="0" borderId="1" xfId="0" applyFont="1" applyBorder="1" applyProtection="1">
      <protection hidden="1"/>
    </xf>
    <xf numFmtId="0" fontId="2" fillId="11" borderId="1" xfId="0" applyFont="1" applyFill="1" applyBorder="1" applyAlignment="1" applyProtection="1">
      <alignment horizontal="center"/>
      <protection hidden="1"/>
    </xf>
    <xf numFmtId="0" fontId="2" fillId="13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locked="0" hidden="1"/>
    </xf>
    <xf numFmtId="164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5" fillId="8" borderId="19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5" fillId="8" borderId="2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64" fontId="5" fillId="0" borderId="19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5" fillId="14" borderId="1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5" fillId="4" borderId="22" xfId="0" applyFont="1" applyFill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9" fillId="0" borderId="17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9" fillId="0" borderId="16" xfId="0" applyNumberFormat="1" applyFont="1" applyBorder="1" applyAlignment="1" applyProtection="1">
      <alignment horizontal="center" vertical="center"/>
      <protection hidden="1"/>
    </xf>
    <xf numFmtId="0" fontId="5" fillId="0" borderId="6" xfId="0" quotePrefix="1" applyFont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hidden="1"/>
    </xf>
    <xf numFmtId="0" fontId="5" fillId="8" borderId="26" xfId="0" applyFont="1" applyFill="1" applyBorder="1" applyAlignment="1" applyProtection="1">
      <alignment horizontal="center" vertical="center"/>
      <protection hidden="1"/>
    </xf>
    <xf numFmtId="0" fontId="5" fillId="8" borderId="27" xfId="0" applyFont="1" applyFill="1" applyBorder="1" applyAlignment="1" applyProtection="1">
      <alignment horizontal="center" vertical="center"/>
      <protection hidden="1"/>
    </xf>
    <xf numFmtId="0" fontId="5" fillId="8" borderId="28" xfId="0" applyFont="1" applyFill="1" applyBorder="1" applyAlignment="1" applyProtection="1">
      <alignment horizontal="center" vertical="center"/>
      <protection hidden="1"/>
    </xf>
    <xf numFmtId="0" fontId="5" fillId="12" borderId="19" xfId="0" applyFont="1" applyFill="1" applyBorder="1" applyAlignment="1" applyProtection="1">
      <alignment horizontal="center" vertical="center"/>
      <protection hidden="1"/>
    </xf>
    <xf numFmtId="0" fontId="5" fillId="12" borderId="0" xfId="0" applyFont="1" applyFill="1" applyBorder="1" applyAlignment="1" applyProtection="1">
      <alignment horizontal="left" vertical="center"/>
      <protection hidden="1"/>
    </xf>
    <xf numFmtId="0" fontId="5" fillId="12" borderId="0" xfId="0" applyFont="1" applyFill="1" applyBorder="1" applyAlignment="1" applyProtection="1">
      <alignment horizontal="center" vertical="center"/>
      <protection hidden="1"/>
    </xf>
    <xf numFmtId="0" fontId="5" fillId="12" borderId="20" xfId="0" applyFont="1" applyFill="1" applyBorder="1" applyAlignment="1" applyProtection="1">
      <alignment horizontal="center" vertical="center"/>
      <protection hidden="1"/>
    </xf>
    <xf numFmtId="0" fontId="5" fillId="12" borderId="26" xfId="0" applyFont="1" applyFill="1" applyBorder="1" applyAlignment="1" applyProtection="1">
      <alignment horizontal="center" vertical="center"/>
      <protection hidden="1"/>
    </xf>
    <xf numFmtId="0" fontId="5" fillId="12" borderId="27" xfId="0" applyFont="1" applyFill="1" applyBorder="1" applyAlignment="1" applyProtection="1">
      <alignment horizontal="center" vertical="center"/>
      <protection hidden="1"/>
    </xf>
    <xf numFmtId="0" fontId="5" fillId="12" borderId="28" xfId="0" applyFont="1" applyFill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right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3" fillId="15" borderId="1" xfId="0" applyFont="1" applyFill="1" applyBorder="1" applyAlignment="1" applyProtection="1">
      <alignment vertical="center"/>
      <protection hidden="1"/>
    </xf>
    <xf numFmtId="16" fontId="2" fillId="5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5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6" xfId="0" quotePrefix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locked="0" hidden="1"/>
    </xf>
    <xf numFmtId="164" fontId="2" fillId="0" borderId="19" xfId="0" applyNumberFormat="1" applyFont="1" applyFill="1" applyBorder="1" applyAlignment="1" applyProtection="1">
      <alignment horizontal="center" vertical="center"/>
      <protection hidden="1"/>
    </xf>
    <xf numFmtId="164" fontId="2" fillId="0" borderId="19" xfId="0" applyNumberFormat="1" applyFont="1" applyFill="1" applyBorder="1" applyAlignment="1" applyProtection="1">
      <alignment vertical="center"/>
      <protection hidden="1"/>
    </xf>
    <xf numFmtId="0" fontId="2" fillId="14" borderId="1" xfId="0" applyFont="1" applyFill="1" applyBorder="1" applyAlignment="1" applyProtection="1">
      <alignment vertical="center"/>
      <protection hidden="1"/>
    </xf>
    <xf numFmtId="0" fontId="2" fillId="14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8" fillId="7" borderId="12" xfId="0" applyFont="1" applyFill="1" applyBorder="1" applyAlignment="1" applyProtection="1">
      <alignment horizontal="center" vertical="center"/>
      <protection hidden="1"/>
    </xf>
    <xf numFmtId="0" fontId="8" fillId="7" borderId="6" xfId="0" quotePrefix="1" applyFont="1" applyFill="1" applyBorder="1" applyAlignment="1" applyProtection="1">
      <alignment horizontal="center" vertical="center"/>
      <protection hidden="1"/>
    </xf>
    <xf numFmtId="0" fontId="5" fillId="7" borderId="24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>
      <alignment vertical="center"/>
    </xf>
    <xf numFmtId="0" fontId="21" fillId="17" borderId="1" xfId="2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hidden="1"/>
    </xf>
    <xf numFmtId="0" fontId="0" fillId="9" borderId="3" xfId="0" applyFill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7" fillId="15" borderId="40" xfId="0" applyFont="1" applyFill="1" applyBorder="1" applyAlignment="1">
      <alignment horizontal="center" vertical="center"/>
    </xf>
    <xf numFmtId="0" fontId="7" fillId="15" borderId="41" xfId="0" applyFont="1" applyFill="1" applyBorder="1" applyAlignment="1">
      <alignment horizontal="center" vertical="center"/>
    </xf>
    <xf numFmtId="0" fontId="7" fillId="15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13" borderId="40" xfId="0" applyFont="1" applyFill="1" applyBorder="1" applyAlignment="1">
      <alignment horizontal="center" vertical="center"/>
    </xf>
    <xf numFmtId="0" fontId="11" fillId="13" borderId="41" xfId="0" applyFont="1" applyFill="1" applyBorder="1" applyAlignment="1">
      <alignment horizontal="center" vertical="center"/>
    </xf>
    <xf numFmtId="0" fontId="11" fillId="13" borderId="42" xfId="0" applyFont="1" applyFill="1" applyBorder="1" applyAlignment="1">
      <alignment horizontal="center" vertical="center"/>
    </xf>
    <xf numFmtId="0" fontId="14" fillId="9" borderId="43" xfId="0" applyFont="1" applyFill="1" applyBorder="1" applyAlignment="1" applyProtection="1">
      <alignment horizontal="center" vertical="center"/>
    </xf>
    <xf numFmtId="0" fontId="14" fillId="9" borderId="44" xfId="0" applyFont="1" applyFill="1" applyBorder="1" applyAlignment="1" applyProtection="1">
      <alignment horizontal="center" vertical="center"/>
    </xf>
    <xf numFmtId="0" fontId="14" fillId="10" borderId="43" xfId="0" applyFont="1" applyFill="1" applyBorder="1" applyAlignment="1" applyProtection="1">
      <alignment horizontal="center" vertical="center"/>
    </xf>
    <xf numFmtId="0" fontId="14" fillId="10" borderId="8" xfId="0" applyFont="1" applyFill="1" applyBorder="1" applyAlignment="1" applyProtection="1">
      <alignment horizontal="center" vertical="center"/>
    </xf>
    <xf numFmtId="0" fontId="14" fillId="10" borderId="4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9" fillId="8" borderId="12" xfId="0" applyFont="1" applyFill="1" applyBorder="1" applyAlignment="1" applyProtection="1">
      <alignment horizontal="center" vertical="center"/>
      <protection hidden="1"/>
    </xf>
    <xf numFmtId="0" fontId="9" fillId="8" borderId="6" xfId="0" applyFont="1" applyFill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/>
      <protection hidden="1"/>
    </xf>
    <xf numFmtId="0" fontId="7" fillId="7" borderId="45" xfId="0" applyFont="1" applyFill="1" applyBorder="1" applyAlignment="1" applyProtection="1">
      <alignment horizontal="center" vertical="center"/>
      <protection hidden="1"/>
    </xf>
    <xf numFmtId="0" fontId="7" fillId="7" borderId="46" xfId="0" applyFont="1" applyFill="1" applyBorder="1" applyAlignment="1" applyProtection="1">
      <alignment horizontal="center" vertical="center"/>
      <protection hidden="1"/>
    </xf>
    <xf numFmtId="0" fontId="7" fillId="7" borderId="47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4" fillId="10" borderId="6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_Classement" xfId="1"/>
    <cellStyle name="Normal_CLASSEMENT POOL 03-04 TOURNOI NATIONNAUX" xfId="2"/>
  </cellStyles>
  <dxfs count="63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0423" name="Group 24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0439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0</xdr:col>
      <xdr:colOff>38100</xdr:colOff>
      <xdr:row>6</xdr:row>
      <xdr:rowOff>361950</xdr:rowOff>
    </xdr:from>
    <xdr:to>
      <xdr:col>0</xdr:col>
      <xdr:colOff>457200</xdr:colOff>
      <xdr:row>18</xdr:row>
      <xdr:rowOff>19050</xdr:rowOff>
    </xdr:to>
    <xdr:grpSp>
      <xdr:nvGrpSpPr>
        <xdr:cNvPr id="10424" name="Group 79"/>
        <xdr:cNvGrpSpPr>
          <a:grpSpLocks/>
        </xdr:cNvGrpSpPr>
      </xdr:nvGrpSpPr>
      <xdr:grpSpPr bwMode="auto">
        <a:xfrm>
          <a:off x="38100" y="2647950"/>
          <a:ext cx="419100" cy="4229100"/>
          <a:chOff x="4" y="278"/>
          <a:chExt cx="44" cy="444"/>
        </a:xfrm>
      </xdr:grpSpPr>
      <xdr:sp macro="" textlink="">
        <xdr:nvSpPr>
          <xdr:cNvPr id="10435" name="Oval 26"/>
          <xdr:cNvSpPr>
            <a:spLocks noChangeArrowheads="1"/>
          </xdr:cNvSpPr>
        </xdr:nvSpPr>
        <xdr:spPr bwMode="auto">
          <a:xfrm>
            <a:off x="4" y="2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5" name="Text Box 25"/>
          <xdr:cNvSpPr txBox="1">
            <a:spLocks noChangeArrowheads="1"/>
          </xdr:cNvSpPr>
        </xdr:nvSpPr>
        <xdr:spPr bwMode="auto">
          <a:xfrm>
            <a:off x="13" y="287"/>
            <a:ext cx="24" cy="27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Y</a:t>
            </a:r>
          </a:p>
        </xdr:txBody>
      </xdr:sp>
      <xdr:sp macro="" textlink="">
        <xdr:nvSpPr>
          <xdr:cNvPr id="10437" name="Oval 27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8" name="Text Box 28"/>
          <xdr:cNvSpPr txBox="1">
            <a:spLocks noChangeArrowheads="1"/>
          </xdr:cNvSpPr>
        </xdr:nvSpPr>
        <xdr:spPr bwMode="auto">
          <a:xfrm>
            <a:off x="14" y="6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Z</a:t>
            </a:r>
          </a:p>
        </xdr:txBody>
      </xdr:sp>
    </xdr:grpSp>
    <xdr:clientData/>
  </xdr:twoCellAnchor>
  <xdr:twoCellAnchor>
    <xdr:from>
      <xdr:col>22</xdr:col>
      <xdr:colOff>38100</xdr:colOff>
      <xdr:row>4</xdr:row>
      <xdr:rowOff>361950</xdr:rowOff>
    </xdr:from>
    <xdr:to>
      <xdr:col>22</xdr:col>
      <xdr:colOff>457200</xdr:colOff>
      <xdr:row>16</xdr:row>
      <xdr:rowOff>19050</xdr:rowOff>
    </xdr:to>
    <xdr:grpSp>
      <xdr:nvGrpSpPr>
        <xdr:cNvPr id="10425" name="Group 36"/>
        <xdr:cNvGrpSpPr>
          <a:grpSpLocks/>
        </xdr:cNvGrpSpPr>
      </xdr:nvGrpSpPr>
      <xdr:grpSpPr bwMode="auto">
        <a:xfrm>
          <a:off x="12509500" y="1885950"/>
          <a:ext cx="419100" cy="4229100"/>
          <a:chOff x="1241" y="198"/>
          <a:chExt cx="44" cy="444"/>
        </a:xfrm>
      </xdr:grpSpPr>
      <xdr:sp macro="" textlink="">
        <xdr:nvSpPr>
          <xdr:cNvPr id="10431" name="Oval 32"/>
          <xdr:cNvSpPr>
            <a:spLocks noChangeArrowheads="1"/>
          </xdr:cNvSpPr>
        </xdr:nvSpPr>
        <xdr:spPr bwMode="auto">
          <a:xfrm>
            <a:off x="1241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3" name="Text Box 33"/>
          <xdr:cNvSpPr txBox="1">
            <a:spLocks noChangeArrowheads="1"/>
          </xdr:cNvSpPr>
        </xdr:nvSpPr>
        <xdr:spPr bwMode="auto">
          <a:xfrm>
            <a:off x="1251" y="2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A</a:t>
            </a:r>
          </a:p>
        </xdr:txBody>
      </xdr:sp>
      <xdr:sp macro="" textlink="">
        <xdr:nvSpPr>
          <xdr:cNvPr id="10433" name="Oval 34"/>
          <xdr:cNvSpPr>
            <a:spLocks noChangeArrowheads="1"/>
          </xdr:cNvSpPr>
        </xdr:nvSpPr>
        <xdr:spPr bwMode="auto">
          <a:xfrm>
            <a:off x="1241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5" name="Text Box 35"/>
          <xdr:cNvSpPr txBox="1">
            <a:spLocks noChangeArrowheads="1"/>
          </xdr:cNvSpPr>
        </xdr:nvSpPr>
        <xdr:spPr bwMode="auto">
          <a:xfrm>
            <a:off x="1251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B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0426" name="Group 43"/>
        <xdr:cNvGrpSpPr>
          <a:grpSpLocks noChangeAspect="1"/>
        </xdr:cNvGrpSpPr>
      </xdr:nvGrpSpPr>
      <xdr:grpSpPr bwMode="auto">
        <a:xfrm>
          <a:off x="11496675" y="7267575"/>
          <a:ext cx="1479550" cy="1123950"/>
          <a:chOff x="1" y="767"/>
          <a:chExt cx="122" cy="114"/>
        </a:xfrm>
      </xdr:grpSpPr>
      <xdr:sp macro="" textlink="">
        <xdr:nvSpPr>
          <xdr:cNvPr id="10428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 editAs="oneCell">
    <xdr:from>
      <xdr:col>43</xdr:col>
      <xdr:colOff>0</xdr:colOff>
      <xdr:row>19</xdr:row>
      <xdr:rowOff>0</xdr:rowOff>
    </xdr:from>
    <xdr:to>
      <xdr:col>45</xdr:col>
      <xdr:colOff>0</xdr:colOff>
      <xdr:row>22</xdr:row>
      <xdr:rowOff>0</xdr:rowOff>
    </xdr:to>
    <xdr:pic>
      <xdr:nvPicPr>
        <xdr:cNvPr id="10427" name="ECUSSON_LIGUE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82575" y="7239000"/>
          <a:ext cx="1562100" cy="1143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19</xdr:col>
      <xdr:colOff>0</xdr:colOff>
      <xdr:row>13</xdr:row>
      <xdr:rowOff>0</xdr:rowOff>
    </xdr:to>
    <xdr:pic>
      <xdr:nvPicPr>
        <xdr:cNvPr id="3370" name="ECUSSON_LIGUE_1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7475" y="2857500"/>
          <a:ext cx="2000250" cy="12573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19</xdr:col>
      <xdr:colOff>0</xdr:colOff>
      <xdr:row>20</xdr:row>
      <xdr:rowOff>0</xdr:rowOff>
    </xdr:to>
    <xdr:pic>
      <xdr:nvPicPr>
        <xdr:cNvPr id="3371" name="ECUSSON_LIGUE_2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7475" y="5057775"/>
          <a:ext cx="2000250" cy="12573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8</xdr:col>
      <xdr:colOff>200025</xdr:colOff>
      <xdr:row>4</xdr:row>
      <xdr:rowOff>257175</xdr:rowOff>
    </xdr:from>
    <xdr:to>
      <xdr:col>8</xdr:col>
      <xdr:colOff>619125</xdr:colOff>
      <xdr:row>24</xdr:row>
      <xdr:rowOff>57150</xdr:rowOff>
    </xdr:to>
    <xdr:grpSp>
      <xdr:nvGrpSpPr>
        <xdr:cNvPr id="3372" name="Group 240"/>
        <xdr:cNvGrpSpPr>
          <a:grpSpLocks/>
        </xdr:cNvGrpSpPr>
      </xdr:nvGrpSpPr>
      <xdr:grpSpPr bwMode="auto">
        <a:xfrm>
          <a:off x="200025" y="1552575"/>
          <a:ext cx="419100" cy="6149975"/>
          <a:chOff x="21" y="162"/>
          <a:chExt cx="44" cy="639"/>
        </a:xfrm>
      </xdr:grpSpPr>
      <xdr:sp macro="" textlink="">
        <xdr:nvSpPr>
          <xdr:cNvPr id="3373" name="Oval 199"/>
          <xdr:cNvSpPr>
            <a:spLocks noChangeArrowheads="1"/>
          </xdr:cNvSpPr>
        </xdr:nvSpPr>
        <xdr:spPr bwMode="auto">
          <a:xfrm>
            <a:off x="21" y="162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72" name="Text Box 200"/>
          <xdr:cNvSpPr txBox="1">
            <a:spLocks noChangeArrowheads="1"/>
          </xdr:cNvSpPr>
        </xdr:nvSpPr>
        <xdr:spPr bwMode="auto">
          <a:xfrm>
            <a:off x="31" y="169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A</a:t>
            </a:r>
          </a:p>
        </xdr:txBody>
      </xdr:sp>
      <xdr:sp macro="" textlink="">
        <xdr:nvSpPr>
          <xdr:cNvPr id="3375" name="Oval 201"/>
          <xdr:cNvSpPr>
            <a:spLocks noChangeArrowheads="1"/>
          </xdr:cNvSpPr>
        </xdr:nvSpPr>
        <xdr:spPr bwMode="auto">
          <a:xfrm>
            <a:off x="21" y="559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74" name="Text Box 202"/>
          <xdr:cNvSpPr txBox="1">
            <a:spLocks noChangeArrowheads="1"/>
          </xdr:cNvSpPr>
        </xdr:nvSpPr>
        <xdr:spPr bwMode="auto">
          <a:xfrm>
            <a:off x="31" y="566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B</a:t>
            </a:r>
          </a:p>
        </xdr:txBody>
      </xdr:sp>
      <xdr:sp macro="" textlink="">
        <xdr:nvSpPr>
          <xdr:cNvPr id="3377" name="Oval 217"/>
          <xdr:cNvSpPr>
            <a:spLocks noChangeArrowheads="1"/>
          </xdr:cNvSpPr>
        </xdr:nvSpPr>
        <xdr:spPr bwMode="auto">
          <a:xfrm>
            <a:off x="21" y="361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90" name="Text Box 218"/>
          <xdr:cNvSpPr txBox="1">
            <a:spLocks noChangeArrowheads="1"/>
          </xdr:cNvSpPr>
        </xdr:nvSpPr>
        <xdr:spPr bwMode="auto">
          <a:xfrm>
            <a:off x="31" y="368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Y</a:t>
            </a:r>
          </a:p>
        </xdr:txBody>
      </xdr:sp>
      <xdr:sp macro="" textlink="">
        <xdr:nvSpPr>
          <xdr:cNvPr id="3379" name="Oval 219"/>
          <xdr:cNvSpPr>
            <a:spLocks noChangeArrowheads="1"/>
          </xdr:cNvSpPr>
        </xdr:nvSpPr>
        <xdr:spPr bwMode="auto">
          <a:xfrm>
            <a:off x="21" y="757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92" name="Text Box 220"/>
          <xdr:cNvSpPr txBox="1">
            <a:spLocks noChangeArrowheads="1"/>
          </xdr:cNvSpPr>
        </xdr:nvSpPr>
        <xdr:spPr bwMode="auto">
          <a:xfrm>
            <a:off x="31" y="764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Z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180975</xdr:rowOff>
    </xdr:from>
    <xdr:to>
      <xdr:col>1</xdr:col>
      <xdr:colOff>19050</xdr:colOff>
      <xdr:row>7</xdr:row>
      <xdr:rowOff>0</xdr:rowOff>
    </xdr:to>
    <xdr:pic>
      <xdr:nvPicPr>
        <xdr:cNvPr id="9238" name="ECUSSON_LIGUE_1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90525"/>
          <a:ext cx="1447800" cy="9620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</xdr:row>
      <xdr:rowOff>142875</xdr:rowOff>
    </xdr:from>
    <xdr:to>
      <xdr:col>15</xdr:col>
      <xdr:colOff>0</xdr:colOff>
      <xdr:row>6</xdr:row>
      <xdr:rowOff>152400</xdr:rowOff>
    </xdr:to>
    <xdr:pic>
      <xdr:nvPicPr>
        <xdr:cNvPr id="9239" name="ECUSSON_LIGUE_2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1550" y="352425"/>
          <a:ext cx="1447800" cy="9620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D12"/>
  <sheetViews>
    <sheetView showGridLines="0" workbookViewId="0">
      <selection activeCell="C14" sqref="C14"/>
    </sheetView>
  </sheetViews>
  <sheetFormatPr baseColWidth="10" defaultRowHeight="12.75"/>
  <cols>
    <col min="1" max="1" width="5.7109375" style="7" bestFit="1" customWidth="1"/>
    <col min="2" max="16384" width="11.42578125" style="7"/>
  </cols>
  <sheetData>
    <row r="1" spans="1:4" ht="13.5" thickBot="1">
      <c r="A1" s="13" t="s">
        <v>18</v>
      </c>
      <c r="B1" s="165" t="s">
        <v>87</v>
      </c>
      <c r="C1" s="166" t="s">
        <v>88</v>
      </c>
      <c r="D1" s="167" t="s">
        <v>89</v>
      </c>
    </row>
    <row r="2" spans="1:4" ht="13.5" thickBot="1">
      <c r="A2" s="14">
        <v>1</v>
      </c>
      <c r="B2" s="8">
        <v>200</v>
      </c>
      <c r="C2" s="168">
        <v>142</v>
      </c>
      <c r="D2" s="169">
        <v>93</v>
      </c>
    </row>
    <row r="3" spans="1:4" ht="13.5" thickBot="1">
      <c r="A3" s="15">
        <v>2</v>
      </c>
      <c r="B3" s="9">
        <v>180</v>
      </c>
      <c r="C3" s="170">
        <v>125</v>
      </c>
      <c r="D3" s="171">
        <v>79</v>
      </c>
    </row>
    <row r="4" spans="1:4">
      <c r="A4" s="16">
        <v>3</v>
      </c>
      <c r="B4" s="10">
        <v>161</v>
      </c>
      <c r="C4" s="172">
        <v>109</v>
      </c>
      <c r="D4" s="173">
        <v>66</v>
      </c>
    </row>
    <row r="5" spans="1:4" ht="13.5" thickBot="1">
      <c r="A5" s="17">
        <v>4</v>
      </c>
      <c r="B5" s="11">
        <v>161</v>
      </c>
      <c r="C5" s="174">
        <v>109</v>
      </c>
      <c r="D5" s="175">
        <v>66</v>
      </c>
    </row>
    <row r="6" spans="1:4">
      <c r="A6" s="16">
        <v>5</v>
      </c>
      <c r="B6" s="10">
        <v>143</v>
      </c>
      <c r="C6" s="172">
        <v>94</v>
      </c>
      <c r="D6" s="173">
        <v>54</v>
      </c>
    </row>
    <row r="7" spans="1:4" ht="13.5" thickBot="1">
      <c r="A7" s="18">
        <v>6</v>
      </c>
      <c r="B7" s="12">
        <v>143</v>
      </c>
      <c r="C7" s="176">
        <v>94</v>
      </c>
      <c r="D7" s="177">
        <v>54</v>
      </c>
    </row>
    <row r="8" spans="1:4">
      <c r="A8" s="16">
        <v>7</v>
      </c>
      <c r="B8" s="10">
        <v>126</v>
      </c>
      <c r="C8" s="172">
        <v>80</v>
      </c>
      <c r="D8" s="173">
        <v>43</v>
      </c>
    </row>
    <row r="9" spans="1:4">
      <c r="A9" s="18">
        <v>8</v>
      </c>
      <c r="B9" s="12">
        <v>126</v>
      </c>
      <c r="C9" s="176">
        <v>80</v>
      </c>
      <c r="D9" s="177">
        <v>43</v>
      </c>
    </row>
    <row r="10" spans="1:4" ht="13.5" thickBot="1">
      <c r="A10" s="17" t="s">
        <v>70</v>
      </c>
      <c r="B10" s="25">
        <v>-50</v>
      </c>
      <c r="C10" s="178">
        <v>-35</v>
      </c>
      <c r="D10" s="179">
        <v>-20</v>
      </c>
    </row>
    <row r="11" spans="1:4" ht="13.5" thickBot="1">
      <c r="A11" s="17" t="s">
        <v>71</v>
      </c>
      <c r="B11" s="25">
        <v>0</v>
      </c>
      <c r="C11" s="178">
        <v>0</v>
      </c>
      <c r="D11" s="179">
        <v>0</v>
      </c>
    </row>
    <row r="12" spans="1:4" ht="13.5" thickBot="1">
      <c r="A12" s="17" t="s">
        <v>51</v>
      </c>
      <c r="B12" s="51">
        <v>0</v>
      </c>
      <c r="C12" s="180">
        <v>0</v>
      </c>
      <c r="D12" s="181">
        <v>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G128"/>
  <sheetViews>
    <sheetView showGridLines="0" tabSelected="1" topLeftCell="B1" zoomScale="75" workbookViewId="0">
      <selection activeCell="G18" sqref="G18"/>
    </sheetView>
  </sheetViews>
  <sheetFormatPr baseColWidth="10" defaultRowHeight="15"/>
  <cols>
    <col min="1" max="1" width="7.7109375" style="182" hidden="1" customWidth="1"/>
    <col min="2" max="2" width="11.42578125" style="29"/>
    <col min="3" max="3" width="28.7109375" style="29" customWidth="1"/>
    <col min="4" max="4" width="33.5703125" style="29" bestFit="1" customWidth="1"/>
    <col min="5" max="5" width="11.42578125" style="29"/>
    <col min="6" max="6" width="28.7109375" style="29" customWidth="1"/>
    <col min="7" max="7" width="13.85546875" style="29" bestFit="1" customWidth="1"/>
    <col min="8" max="16384" width="11.42578125" style="29"/>
  </cols>
  <sheetData>
    <row r="1" spans="1:7" ht="15.75" thickBot="1">
      <c r="A1" s="182" t="s">
        <v>51</v>
      </c>
    </row>
    <row r="2" spans="1:7" ht="25.5" thickBot="1">
      <c r="A2" s="182" t="s">
        <v>46</v>
      </c>
      <c r="C2" s="187" t="s">
        <v>57</v>
      </c>
      <c r="D2" s="188"/>
      <c r="E2" s="188"/>
      <c r="F2" s="188"/>
      <c r="G2" s="189"/>
    </row>
    <row r="3" spans="1:7" ht="30" customHeight="1" thickBot="1">
      <c r="A3" s="182">
        <v>0</v>
      </c>
    </row>
    <row r="4" spans="1:7" ht="20.25" thickBot="1">
      <c r="A4" s="182">
        <v>1</v>
      </c>
      <c r="C4" s="34" t="s">
        <v>86</v>
      </c>
      <c r="D4" s="41" t="s">
        <v>105</v>
      </c>
      <c r="F4" s="35" t="s">
        <v>43</v>
      </c>
      <c r="G4" s="41" t="s">
        <v>107</v>
      </c>
    </row>
    <row r="5" spans="1:7" ht="20.25" customHeight="1" thickBot="1">
      <c r="A5" s="182">
        <v>2</v>
      </c>
      <c r="C5" s="30"/>
      <c r="D5" s="43"/>
      <c r="F5" s="30"/>
      <c r="G5" s="42"/>
    </row>
    <row r="6" spans="1:7" ht="20.25" thickBot="1">
      <c r="A6" s="182">
        <v>3</v>
      </c>
      <c r="C6" s="34" t="s">
        <v>42</v>
      </c>
      <c r="D6" s="211">
        <v>43034</v>
      </c>
      <c r="F6" s="35" t="s">
        <v>39</v>
      </c>
      <c r="G6" s="41" t="s">
        <v>108</v>
      </c>
    </row>
    <row r="7" spans="1:7" ht="20.25" customHeight="1" thickBot="1">
      <c r="A7" s="182">
        <v>4</v>
      </c>
      <c r="C7" s="30"/>
      <c r="D7" s="43"/>
      <c r="G7" s="43"/>
    </row>
    <row r="8" spans="1:7" ht="20.25" thickBot="1">
      <c r="A8" s="182">
        <v>5</v>
      </c>
      <c r="C8" s="34" t="s">
        <v>58</v>
      </c>
      <c r="D8" s="41" t="s">
        <v>91</v>
      </c>
      <c r="F8" s="35" t="s">
        <v>40</v>
      </c>
      <c r="G8" s="41"/>
    </row>
    <row r="9" spans="1:7" ht="20.25" customHeight="1" thickBot="1">
      <c r="A9" s="182">
        <v>6</v>
      </c>
      <c r="C9" s="30"/>
      <c r="D9" s="43"/>
      <c r="F9" s="30"/>
      <c r="G9" s="42"/>
    </row>
    <row r="10" spans="1:7" ht="20.25" thickBot="1">
      <c r="A10" s="182">
        <v>7</v>
      </c>
      <c r="C10" s="34" t="s">
        <v>56</v>
      </c>
      <c r="D10" s="41" t="s">
        <v>106</v>
      </c>
      <c r="F10" s="35" t="s">
        <v>41</v>
      </c>
      <c r="G10" s="41">
        <v>3</v>
      </c>
    </row>
    <row r="11" spans="1:7" ht="20.25" customHeight="1" thickBot="1">
      <c r="A11" s="182">
        <v>8</v>
      </c>
    </row>
    <row r="12" spans="1:7" ht="39.75" thickBot="1">
      <c r="A12" s="182">
        <v>9</v>
      </c>
      <c r="C12" s="37" t="s">
        <v>60</v>
      </c>
      <c r="D12" s="36">
        <v>0</v>
      </c>
      <c r="G12" s="161"/>
    </row>
    <row r="13" spans="1:7" ht="20.25" customHeight="1" thickBot="1">
      <c r="A13" s="182">
        <v>10</v>
      </c>
    </row>
    <row r="14" spans="1:7" ht="39.75" thickBot="1">
      <c r="A14" s="182">
        <v>11</v>
      </c>
      <c r="C14" s="37" t="s">
        <v>59</v>
      </c>
      <c r="D14" s="36">
        <v>0</v>
      </c>
      <c r="F14" s="37" t="s">
        <v>65</v>
      </c>
      <c r="G14" s="36">
        <v>3</v>
      </c>
    </row>
    <row r="15" spans="1:7" ht="30" customHeight="1" thickBot="1">
      <c r="A15" s="182">
        <v>12</v>
      </c>
    </row>
    <row r="16" spans="1:7" ht="25.5" thickBot="1">
      <c r="A16" s="182">
        <v>13</v>
      </c>
      <c r="C16" s="191" t="s">
        <v>73</v>
      </c>
      <c r="D16" s="192"/>
      <c r="E16" s="192"/>
      <c r="F16" s="192"/>
      <c r="G16" s="193"/>
    </row>
    <row r="17" spans="1:7" ht="30" customHeight="1" thickBot="1">
      <c r="A17" s="182">
        <v>14</v>
      </c>
    </row>
    <row r="18" spans="1:7" s="20" customFormat="1" ht="59.25" thickBot="1">
      <c r="A18" s="182">
        <v>15</v>
      </c>
      <c r="C18" s="38" t="s">
        <v>67</v>
      </c>
      <c r="D18" s="36">
        <v>3</v>
      </c>
      <c r="E18" s="29"/>
      <c r="F18" s="38" t="s">
        <v>66</v>
      </c>
      <c r="G18" s="36">
        <v>3</v>
      </c>
    </row>
    <row r="19" spans="1:7" ht="20.25" customHeight="1">
      <c r="A19" s="182">
        <v>16</v>
      </c>
    </row>
    <row r="20" spans="1:7">
      <c r="A20" s="182">
        <v>17</v>
      </c>
    </row>
    <row r="21" spans="1:7" ht="20.25" customHeight="1" thickBot="1">
      <c r="A21" s="182">
        <v>18</v>
      </c>
    </row>
    <row r="22" spans="1:7" ht="39.75" thickBot="1">
      <c r="A22" s="182">
        <v>19</v>
      </c>
      <c r="C22" s="38" t="s">
        <v>62</v>
      </c>
      <c r="D22" s="36">
        <v>4</v>
      </c>
      <c r="F22" s="38" t="s">
        <v>63</v>
      </c>
      <c r="G22" s="36">
        <v>5</v>
      </c>
    </row>
    <row r="23" spans="1:7">
      <c r="A23" s="182">
        <v>20</v>
      </c>
    </row>
    <row r="24" spans="1:7">
      <c r="A24" s="182">
        <v>21</v>
      </c>
    </row>
    <row r="25" spans="1:7" ht="19.5">
      <c r="A25" s="182">
        <v>22</v>
      </c>
      <c r="C25" s="184"/>
      <c r="D25" s="190"/>
      <c r="E25" s="190"/>
      <c r="F25" s="190"/>
      <c r="G25" s="190"/>
    </row>
    <row r="26" spans="1:7" ht="19.5">
      <c r="A26" s="182">
        <v>23</v>
      </c>
      <c r="C26" s="184"/>
      <c r="D26" s="190"/>
      <c r="E26" s="190"/>
      <c r="F26" s="190"/>
      <c r="G26" s="190"/>
    </row>
    <row r="27" spans="1:7">
      <c r="A27" s="182">
        <v>24</v>
      </c>
      <c r="C27" s="31"/>
      <c r="D27" s="32"/>
    </row>
    <row r="28" spans="1:7">
      <c r="A28" s="182">
        <v>25</v>
      </c>
      <c r="C28" s="31"/>
      <c r="D28" s="32"/>
    </row>
    <row r="29" spans="1:7">
      <c r="A29" s="182">
        <v>26</v>
      </c>
    </row>
    <row r="30" spans="1:7">
      <c r="A30" s="182">
        <v>27</v>
      </c>
    </row>
    <row r="31" spans="1:7">
      <c r="A31" s="182">
        <v>28</v>
      </c>
    </row>
    <row r="32" spans="1:7">
      <c r="A32" s="182">
        <v>29</v>
      </c>
      <c r="C32" s="31"/>
      <c r="D32" s="32"/>
    </row>
    <row r="33" spans="1:1">
      <c r="A33" s="182">
        <v>30</v>
      </c>
    </row>
    <row r="34" spans="1:1">
      <c r="A34" s="182">
        <v>31</v>
      </c>
    </row>
    <row r="35" spans="1:1">
      <c r="A35" s="182">
        <v>32</v>
      </c>
    </row>
    <row r="36" spans="1:1">
      <c r="A36" s="182">
        <v>33</v>
      </c>
    </row>
    <row r="37" spans="1:1">
      <c r="A37" s="182">
        <v>34</v>
      </c>
    </row>
    <row r="38" spans="1:1">
      <c r="A38" s="182">
        <v>35</v>
      </c>
    </row>
    <row r="39" spans="1:1">
      <c r="A39" s="182">
        <v>36</v>
      </c>
    </row>
    <row r="40" spans="1:1">
      <c r="A40" s="182">
        <v>37</v>
      </c>
    </row>
    <row r="41" spans="1:1">
      <c r="A41" s="182">
        <v>38</v>
      </c>
    </row>
    <row r="42" spans="1:1">
      <c r="A42" s="182">
        <v>39</v>
      </c>
    </row>
    <row r="43" spans="1:1">
      <c r="A43" s="182">
        <v>40</v>
      </c>
    </row>
    <row r="44" spans="1:1">
      <c r="A44" s="182">
        <v>41</v>
      </c>
    </row>
    <row r="45" spans="1:1">
      <c r="A45" s="182">
        <v>42</v>
      </c>
    </row>
    <row r="128" spans="1:1">
      <c r="A128" s="183" t="s">
        <v>74</v>
      </c>
    </row>
  </sheetData>
  <mergeCells count="4">
    <mergeCell ref="C2:G2"/>
    <mergeCell ref="D25:G25"/>
    <mergeCell ref="D26:G26"/>
    <mergeCell ref="C16:G16"/>
  </mergeCells>
  <phoneticPr fontId="0" type="noConversion"/>
  <dataValidations count="4">
    <dataValidation type="list" allowBlank="1" showInputMessage="1" showErrorMessage="1" sqref="G18">
      <formula1>$A$3:$A$19</formula1>
    </dataValidation>
    <dataValidation type="list" allowBlank="1" showInputMessage="1" showErrorMessage="1" sqref="G22">
      <formula1>$A$3:$A$19</formula1>
    </dataValidation>
    <dataValidation type="list" allowBlank="1" showInputMessage="1" showErrorMessage="1" sqref="D22">
      <formula1>$A$3:$A$19</formula1>
    </dataValidation>
    <dataValidation type="list" allowBlank="1" showInputMessage="1" showErrorMessage="1" sqref="D18">
      <formula1>$A$3:$A$19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34"/>
  <sheetViews>
    <sheetView showGridLines="0" zoomScale="75" zoomScaleNormal="75" workbookViewId="0">
      <selection activeCell="A8" sqref="A8"/>
    </sheetView>
  </sheetViews>
  <sheetFormatPr baseColWidth="10" defaultRowHeight="15"/>
  <cols>
    <col min="1" max="1" width="15" style="6" bestFit="1" customWidth="1"/>
    <col min="2" max="2" width="30" style="4" bestFit="1" customWidth="1"/>
    <col min="3" max="3" width="16.28515625" style="6" bestFit="1" customWidth="1"/>
    <col min="4" max="4" width="20" style="6" bestFit="1" customWidth="1"/>
    <col min="5" max="5" width="16.140625" style="6" bestFit="1" customWidth="1"/>
    <col min="6" max="6" width="16.5703125" style="6" bestFit="1" customWidth="1"/>
    <col min="7" max="7" width="11" style="6" bestFit="1" customWidth="1"/>
    <col min="8" max="8" width="12.140625" style="6" bestFit="1" customWidth="1"/>
    <col min="9" max="9" width="5.140625" style="6" hidden="1" customWidth="1"/>
    <col min="10" max="10" width="4.28515625" style="23" hidden="1" customWidth="1"/>
    <col min="11" max="11" width="11.42578125" style="4"/>
    <col min="12" max="12" width="26.140625" style="19" bestFit="1" customWidth="1"/>
    <col min="13" max="16384" width="11.42578125" style="4"/>
  </cols>
  <sheetData>
    <row r="1" spans="1:12" s="31" customFormat="1" ht="45">
      <c r="A1" s="44" t="s">
        <v>17</v>
      </c>
      <c r="B1" s="45" t="s">
        <v>48</v>
      </c>
      <c r="C1" s="44" t="s">
        <v>16</v>
      </c>
      <c r="D1" s="44" t="s">
        <v>53</v>
      </c>
      <c r="E1" s="44" t="s">
        <v>47</v>
      </c>
      <c r="F1" s="46" t="s">
        <v>69</v>
      </c>
      <c r="G1" s="46" t="s">
        <v>68</v>
      </c>
      <c r="H1" s="46" t="s">
        <v>72</v>
      </c>
      <c r="I1" s="47">
        <v>1</v>
      </c>
      <c r="J1" s="48" t="s">
        <v>45</v>
      </c>
      <c r="L1" s="194">
        <v>1</v>
      </c>
    </row>
    <row r="2" spans="1:12" ht="17.25" thickBot="1">
      <c r="A2" s="163">
        <v>2</v>
      </c>
      <c r="B2" s="185" t="s">
        <v>94</v>
      </c>
      <c r="C2" s="162">
        <v>3</v>
      </c>
      <c r="D2" s="163" t="s">
        <v>95</v>
      </c>
      <c r="E2" s="185" t="s">
        <v>93</v>
      </c>
      <c r="F2" s="163"/>
      <c r="G2" s="163" t="s">
        <v>85</v>
      </c>
      <c r="H2" s="163"/>
      <c r="I2" s="5">
        <v>2</v>
      </c>
      <c r="J2" s="24" t="s">
        <v>85</v>
      </c>
      <c r="L2" s="195"/>
    </row>
    <row r="3" spans="1:12" ht="16.5">
      <c r="A3" s="163">
        <v>1</v>
      </c>
      <c r="B3" s="185" t="s">
        <v>96</v>
      </c>
      <c r="C3" s="162">
        <v>1</v>
      </c>
      <c r="D3" s="163" t="s">
        <v>90</v>
      </c>
      <c r="E3" s="185" t="s">
        <v>97</v>
      </c>
      <c r="F3" s="163"/>
      <c r="G3" s="163" t="s">
        <v>85</v>
      </c>
      <c r="H3" s="163"/>
      <c r="I3" s="5">
        <v>3</v>
      </c>
      <c r="J3" s="21"/>
      <c r="L3" s="33"/>
    </row>
    <row r="4" spans="1:12" ht="16.5">
      <c r="A4" s="163">
        <v>3</v>
      </c>
      <c r="B4" s="185" t="s">
        <v>98</v>
      </c>
      <c r="C4" s="162" t="s">
        <v>92</v>
      </c>
      <c r="D4" s="164" t="s">
        <v>91</v>
      </c>
      <c r="E4" s="185" t="s">
        <v>99</v>
      </c>
      <c r="F4" s="163"/>
      <c r="G4" s="163" t="s">
        <v>85</v>
      </c>
      <c r="H4" s="163"/>
      <c r="I4" s="5">
        <v>4</v>
      </c>
      <c r="J4" s="21"/>
      <c r="L4" s="33"/>
    </row>
    <row r="5" spans="1:12" ht="16.5">
      <c r="A5" s="163">
        <v>4</v>
      </c>
      <c r="B5" s="163" t="s">
        <v>100</v>
      </c>
      <c r="C5" s="162" t="s">
        <v>92</v>
      </c>
      <c r="D5" s="164"/>
      <c r="E5" s="185"/>
      <c r="F5" s="163"/>
      <c r="G5" s="163" t="s">
        <v>85</v>
      </c>
      <c r="H5" s="163"/>
      <c r="I5" s="5">
        <v>5</v>
      </c>
      <c r="J5" s="21"/>
      <c r="L5" s="33"/>
    </row>
    <row r="6" spans="1:12" ht="16.5">
      <c r="A6" s="163">
        <v>5</v>
      </c>
      <c r="B6" s="163" t="s">
        <v>101</v>
      </c>
      <c r="C6" s="162" t="s">
        <v>92</v>
      </c>
      <c r="D6" s="164"/>
      <c r="E6" s="185"/>
      <c r="F6" s="163"/>
      <c r="G6" s="163" t="s">
        <v>85</v>
      </c>
      <c r="H6" s="163"/>
      <c r="I6" s="5">
        <v>6</v>
      </c>
      <c r="J6" s="21"/>
      <c r="L6" s="33"/>
    </row>
    <row r="7" spans="1:12" ht="16.5">
      <c r="A7" s="163">
        <v>6</v>
      </c>
      <c r="B7" s="186" t="s">
        <v>102</v>
      </c>
      <c r="C7" s="162" t="s">
        <v>92</v>
      </c>
      <c r="D7" s="163"/>
      <c r="E7" s="163"/>
      <c r="F7" s="163"/>
      <c r="G7" s="163" t="s">
        <v>85</v>
      </c>
      <c r="H7" s="163"/>
      <c r="I7" s="4"/>
      <c r="J7" s="21"/>
      <c r="L7" s="33"/>
    </row>
    <row r="8" spans="1:12" ht="15.75" thickBot="1">
      <c r="I8" s="4"/>
      <c r="J8" s="21"/>
      <c r="L8" s="33"/>
    </row>
    <row r="9" spans="1:12">
      <c r="I9" s="4"/>
      <c r="J9" s="21"/>
      <c r="L9" s="194">
        <v>2</v>
      </c>
    </row>
    <row r="10" spans="1:12" ht="15.75" thickBot="1">
      <c r="I10" s="4"/>
      <c r="J10" s="21"/>
      <c r="L10" s="195"/>
    </row>
    <row r="11" spans="1:12">
      <c r="I11" s="4"/>
      <c r="J11" s="21"/>
      <c r="L11" s="33"/>
    </row>
    <row r="12" spans="1:12">
      <c r="I12" s="4"/>
      <c r="J12" s="21"/>
      <c r="L12" s="33"/>
    </row>
    <row r="13" spans="1:12">
      <c r="I13" s="4"/>
      <c r="J13" s="21"/>
      <c r="L13" s="33"/>
    </row>
    <row r="14" spans="1:12">
      <c r="I14" s="4"/>
      <c r="J14" s="21"/>
      <c r="L14" s="33"/>
    </row>
    <row r="15" spans="1:12">
      <c r="I15" s="4"/>
      <c r="J15" s="21"/>
      <c r="L15" s="33"/>
    </row>
    <row r="16" spans="1:12" ht="15.75" thickBot="1">
      <c r="I16" s="4"/>
      <c r="J16" s="21"/>
      <c r="L16" s="33"/>
    </row>
    <row r="17" spans="3:12">
      <c r="I17" s="4"/>
      <c r="J17" s="21"/>
      <c r="L17" s="196" t="s">
        <v>61</v>
      </c>
    </row>
    <row r="18" spans="3:12">
      <c r="I18" s="4"/>
      <c r="J18" s="21"/>
      <c r="L18" s="197"/>
    </row>
    <row r="19" spans="3:12" ht="15.75" thickBot="1">
      <c r="I19" s="4"/>
      <c r="J19" s="21"/>
      <c r="L19" s="198"/>
    </row>
    <row r="20" spans="3:12">
      <c r="I20" s="4"/>
      <c r="J20" s="21"/>
      <c r="L20" s="33"/>
    </row>
    <row r="21" spans="3:12">
      <c r="I21" s="4"/>
      <c r="J21" s="21"/>
      <c r="L21" s="33"/>
    </row>
    <row r="22" spans="3:12">
      <c r="I22" s="4"/>
      <c r="J22" s="21"/>
      <c r="L22" s="33"/>
    </row>
    <row r="23" spans="3:12">
      <c r="I23" s="4"/>
      <c r="J23" s="21"/>
      <c r="L23" s="33"/>
    </row>
    <row r="24" spans="3:12">
      <c r="I24" s="4"/>
      <c r="J24" s="21"/>
      <c r="L24" s="33"/>
    </row>
    <row r="25" spans="3:12" ht="15.75" thickBot="1">
      <c r="C25" s="6" t="str">
        <f>IF(B9="","",VLOOKUP(B9,#REF!,3,FALSE))</f>
        <v/>
      </c>
      <c r="I25" s="4"/>
      <c r="J25" s="21"/>
      <c r="L25" s="33"/>
    </row>
    <row r="26" spans="3:12">
      <c r="C26" s="6" t="str">
        <f>IF(B10="","",VLOOKUP(B10,#REF!,3,FALSE))</f>
        <v/>
      </c>
      <c r="I26" s="4"/>
      <c r="J26" s="21"/>
      <c r="L26" s="194">
        <v>3</v>
      </c>
    </row>
    <row r="27" spans="3:12" ht="15.75" thickBot="1">
      <c r="C27" s="6" t="str">
        <f>IF(B11="","",VLOOKUP(B11,#REF!,3,FALSE))</f>
        <v/>
      </c>
      <c r="I27" s="4"/>
      <c r="J27" s="21"/>
      <c r="L27" s="195"/>
    </row>
    <row r="28" spans="3:12">
      <c r="C28" s="6" t="str">
        <f>IF(B12="","",VLOOKUP(B12,#REF!,3,FALSE))</f>
        <v/>
      </c>
      <c r="I28" s="4"/>
      <c r="J28" s="21"/>
      <c r="L28" s="33"/>
    </row>
    <row r="29" spans="3:12">
      <c r="C29" s="6" t="str">
        <f>IF(B13="","",VLOOKUP(B13,#REF!,3,FALSE))</f>
        <v/>
      </c>
      <c r="I29" s="4"/>
      <c r="J29" s="21"/>
      <c r="L29" s="33"/>
    </row>
    <row r="30" spans="3:12">
      <c r="C30" s="6" t="str">
        <f>IF(B14="","",VLOOKUP(B14,#REF!,3,FALSE))</f>
        <v/>
      </c>
      <c r="I30" s="4"/>
      <c r="J30" s="21"/>
      <c r="L30" s="33"/>
    </row>
    <row r="31" spans="3:12">
      <c r="C31" s="6" t="str">
        <f>IF(B15="","",VLOOKUP(B15,#REF!,3,FALSE))</f>
        <v/>
      </c>
      <c r="I31" s="4"/>
      <c r="J31" s="21"/>
      <c r="L31" s="33"/>
    </row>
    <row r="32" spans="3:12">
      <c r="C32" s="6" t="str">
        <f>IF(B16="","",VLOOKUP(B16,#REF!,3,FALSE))</f>
        <v/>
      </c>
      <c r="I32" s="4"/>
      <c r="J32" s="21"/>
      <c r="L32" s="33"/>
    </row>
    <row r="33" spans="9:12">
      <c r="I33" s="4"/>
      <c r="J33" s="22"/>
      <c r="L33" s="33"/>
    </row>
    <row r="34" spans="9:12">
      <c r="I34" s="4"/>
      <c r="J34" s="22"/>
    </row>
  </sheetData>
  <mergeCells count="4">
    <mergeCell ref="L1:L2"/>
    <mergeCell ref="L9:L10"/>
    <mergeCell ref="L17:L19"/>
    <mergeCell ref="L26:L27"/>
  </mergeCells>
  <phoneticPr fontId="0" type="noConversion"/>
  <conditionalFormatting sqref="B5 A2:A7">
    <cfRule type="expression" dxfId="62" priority="31" stopIfTrue="1">
      <formula>$C2="R1"</formula>
    </cfRule>
    <cfRule type="expression" dxfId="61" priority="32" stopIfTrue="1">
      <formula>OR(($C2="R2"),($C2="R2A"),($C2="R2B"),($C2="R2C"),($C2="R2D"))</formula>
    </cfRule>
    <cfRule type="expression" dxfId="60" priority="33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A3:A4 C3:C7">
    <cfRule type="expression" dxfId="59" priority="28" stopIfTrue="1">
      <formula>#REF!="R1"</formula>
    </cfRule>
    <cfRule type="expression" dxfId="58" priority="29" stopIfTrue="1">
      <formula>OR((#REF!="R2"),(#REF!="R2A"),(#REF!="R2B"),(#REF!="R2C"),(#REF!="R2D"))</formula>
    </cfRule>
    <cfRule type="expression" dxfId="57" priority="30" stopIfTrue="1">
      <formula>OR((#REF!="R3"),(#REF!="R3A"),(#REF!="R3B"),(#REF!="R3C"),(#REF!="R3D"),(#REF!="R3A1"),(#REF!="R3B1"),(#REF!="R3C1"),(#REF!="R3D1"),(#REF!="R3A2"),(#REF!="R3B2"),(#REF!="R3C2"),(#REF!="R3D2"))</formula>
    </cfRule>
  </conditionalFormatting>
  <conditionalFormatting sqref="A5 C5">
    <cfRule type="expression" dxfId="56" priority="25" stopIfTrue="1">
      <formula>#REF!="R1"</formula>
    </cfRule>
    <cfRule type="expression" dxfId="55" priority="26" stopIfTrue="1">
      <formula>OR((#REF!="R2"),(#REF!="R2A"),(#REF!="R2B"),(#REF!="R2C"),(#REF!="R2D"))</formula>
    </cfRule>
    <cfRule type="expression" dxfId="54" priority="27" stopIfTrue="1">
      <formula>OR((#REF!="R3"),(#REF!="R3A"),(#REF!="R3B"),(#REF!="R3C"),(#REF!="R3D"),(#REF!="R3A1"),(#REF!="R3B1"),(#REF!="R3C1"),(#REF!="R3D1"),(#REF!="R3A2"),(#REF!="R3B2"),(#REF!="R3C2"),(#REF!="R3D2"))</formula>
    </cfRule>
  </conditionalFormatting>
  <conditionalFormatting sqref="D2:D6">
    <cfRule type="expression" dxfId="53" priority="22" stopIfTrue="1">
      <formula>$C2="R1"</formula>
    </cfRule>
    <cfRule type="expression" dxfId="52" priority="23" stopIfTrue="1">
      <formula>OR(($C2="R2"),($C2="R2A"),($C2="R2B"),($C2="R2C"),($C2="R2D"))</formula>
    </cfRule>
    <cfRule type="expression" dxfId="51" priority="24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D2:D3">
    <cfRule type="expression" dxfId="50" priority="19" stopIfTrue="1">
      <formula>$C2="R1"</formula>
    </cfRule>
    <cfRule type="expression" dxfId="49" priority="20" stopIfTrue="1">
      <formula>OR(($C2="R2"),($C2="R2A"),($C2="R2B"),($C2="R2C"),($C2="R2D"))</formula>
    </cfRule>
    <cfRule type="expression" dxfId="48" priority="21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D4:D6">
    <cfRule type="expression" dxfId="47" priority="16" stopIfTrue="1">
      <formula>$C4="R1"</formula>
    </cfRule>
    <cfRule type="expression" dxfId="46" priority="17" stopIfTrue="1">
      <formula>OR(($C4="R2"),($C4="R2A"),($C4="R2B"),($C4="R2C"),($C4="R2D"))</formula>
    </cfRule>
    <cfRule type="expression" dxfId="45" priority="18" stopIfTrue="1">
      <formula>OR(($C4="R3"),($C4="R3A"),($C4="R3B"),($C4="R3C"),($C4="R3D"),($C4="R3A1"),($C4="R3B1"),($C4="R3C1"),($C4="R3D1"),($C4="R3A2"),($C4="R3B2"),($C4="R3C2"),($C4="R3D2"))</formula>
    </cfRule>
  </conditionalFormatting>
  <conditionalFormatting sqref="C2">
    <cfRule type="expression" dxfId="44" priority="13" stopIfTrue="1">
      <formula>$C2="R1"</formula>
    </cfRule>
    <cfRule type="expression" dxfId="43" priority="14" stopIfTrue="1">
      <formula>OR(($C2="R2"),($C2="R2A"),($C2="R2B"),($C2="R2C"),($C2="R2D"))</formula>
    </cfRule>
    <cfRule type="expression" dxfId="42" priority="15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B6">
    <cfRule type="expression" dxfId="41" priority="4" stopIfTrue="1">
      <formula>$C6="R1"</formula>
    </cfRule>
    <cfRule type="expression" dxfId="40" priority="5" stopIfTrue="1">
      <formula>OR(($C6="R2"),($C6="R2A"),($C6="R2B"),($C6="R2C"),($C6="R2D"))</formula>
    </cfRule>
    <cfRule type="expression" dxfId="39" priority="6" stopIfTrue="1">
      <formula>OR(($C6="R3"),($C6="R3A"),($C6="R3B"),($C6="R3C"),($C6="R3D"),($C6="R3A1"),($C6="R3B1"),($C6="R3C1"),($C6="R3D1"),($C6="R3A2"),($C6="R3B2"),($C6="R3C2"),($C6="R3D2"))</formula>
    </cfRule>
  </conditionalFormatting>
  <conditionalFormatting sqref="D6">
    <cfRule type="expression" dxfId="38" priority="1" stopIfTrue="1">
      <formula>$C6="R1"</formula>
    </cfRule>
    <cfRule type="expression" dxfId="37" priority="2" stopIfTrue="1">
      <formula>OR(($C6="R2"),($C6="R2A"),($C6="R2B"),($C6="R2C"),($C6="R2D"))</formula>
    </cfRule>
    <cfRule type="expression" dxfId="36" priority="3" stopIfTrue="1">
      <formula>OR(($C6="R3"),($C6="R3A"),($C6="R3B"),($C6="R3C"),($C6="R3D"),($C6="R3A1"),($C6="R3B1"),($C6="R3C1"),($C6="R3D1"),($C6="R3A2"),($C6="R3B2"),($C6="R3C2"),($C6="R3D2"))</formula>
    </cfRule>
  </conditionalFormatting>
  <dataValidations count="3">
    <dataValidation type="list" showInputMessage="1" showErrorMessage="1" sqref="G2:G7">
      <formula1>Liste_Forfait</formula1>
    </dataValidation>
    <dataValidation allowBlank="1" showInputMessage="1" showErrorMessage="1" sqref="D4:D6 C2:C7"/>
    <dataValidation type="list" allowBlank="1" showInputMessage="1" showErrorMessage="1" sqref="A2:A7">
      <formula1>$I$1:$I$6</formula1>
    </dataValidation>
  </dataValidations>
  <printOptions horizontalCentered="1"/>
  <pageMargins left="0.6692913385826772" right="0.27559055118110237" top="1.0629921259842521" bottom="0.9055118110236221" header="0.31496062992125984" footer="0.31496062992125984"/>
  <pageSetup paperSize="9" scale="91" orientation="landscape" horizontalDpi="4294967294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MS,Gras"&amp;24Liste des participants&amp;R&amp;"Comic Sans MS,Gras"&amp;12LIGUE FFB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T24"/>
  <sheetViews>
    <sheetView showGridLines="0" topLeftCell="A5" zoomScale="75" workbookViewId="0">
      <selection activeCell="Q12" sqref="Q12"/>
    </sheetView>
  </sheetViews>
  <sheetFormatPr baseColWidth="10" defaultRowHeight="14.1" customHeight="1"/>
  <cols>
    <col min="1" max="1" width="7.42578125" style="61" customWidth="1"/>
    <col min="2" max="2" width="18.7109375" style="61" customWidth="1"/>
    <col min="3" max="3" width="5.28515625" style="61" bestFit="1" customWidth="1"/>
    <col min="4" max="4" width="3.42578125" style="61" bestFit="1" customWidth="1"/>
    <col min="5" max="5" width="3" style="122" customWidth="1"/>
    <col min="6" max="6" width="18.7109375" style="123" customWidth="1"/>
    <col min="7" max="7" width="4.7109375" style="123" customWidth="1"/>
    <col min="8" max="8" width="3.42578125" style="123" customWidth="1"/>
    <col min="9" max="9" width="3" style="122" customWidth="1"/>
    <col min="10" max="10" width="18.7109375" style="123" customWidth="1"/>
    <col min="11" max="11" width="4.7109375" style="123" customWidth="1"/>
    <col min="12" max="12" width="4.140625" style="124" customWidth="1"/>
    <col min="13" max="13" width="22.42578125" style="123" bestFit="1" customWidth="1"/>
    <col min="14" max="14" width="4.7109375" style="123" customWidth="1"/>
    <col min="15" max="15" width="3" style="122" customWidth="1"/>
    <col min="16" max="16" width="3.42578125" style="123" customWidth="1"/>
    <col min="17" max="17" width="22.42578125" style="123" bestFit="1" customWidth="1"/>
    <col min="18" max="18" width="4.7109375" style="123" customWidth="1"/>
    <col min="19" max="19" width="3" style="122" customWidth="1"/>
    <col min="20" max="20" width="3.42578125" style="61" customWidth="1"/>
    <col min="21" max="21" width="18.7109375" style="61" customWidth="1"/>
    <col min="22" max="22" width="5.42578125" style="61" bestFit="1" customWidth="1"/>
    <col min="23" max="23" width="7.42578125" style="61" customWidth="1"/>
    <col min="24" max="24" width="4.7109375" style="61" customWidth="1"/>
    <col min="25" max="25" width="2.28515625" style="61" hidden="1" customWidth="1"/>
    <col min="26" max="26" width="18.7109375" style="61" hidden="1" customWidth="1"/>
    <col min="27" max="27" width="3.42578125" style="61" hidden="1" customWidth="1"/>
    <col min="28" max="28" width="18.7109375" style="62" hidden="1" customWidth="1"/>
    <col min="29" max="29" width="3" style="61" hidden="1" customWidth="1"/>
    <col min="30" max="30" width="2.85546875" style="61" hidden="1" customWidth="1"/>
    <col min="31" max="31" width="3" style="61" hidden="1" customWidth="1"/>
    <col min="32" max="32" width="2.85546875" style="61" hidden="1" customWidth="1"/>
    <col min="33" max="33" width="3" style="61" hidden="1" customWidth="1"/>
    <col min="34" max="34" width="2.85546875" style="61" hidden="1" customWidth="1"/>
    <col min="35" max="35" width="3" style="61" hidden="1" customWidth="1"/>
    <col min="36" max="36" width="2.85546875" style="61" hidden="1" customWidth="1"/>
    <col min="37" max="37" width="3" style="61" hidden="1" customWidth="1"/>
    <col min="38" max="38" width="2.85546875" style="61" hidden="1" customWidth="1"/>
    <col min="39" max="39" width="3" style="61" hidden="1" customWidth="1"/>
    <col min="40" max="40" width="2.85546875" style="61" hidden="1" customWidth="1"/>
    <col min="41" max="41" width="4.7109375" style="61" hidden="1" customWidth="1"/>
    <col min="42" max="42" width="3.42578125" style="61" hidden="1" customWidth="1"/>
    <col min="43" max="43" width="3.42578125" style="61" bestFit="1" customWidth="1"/>
    <col min="44" max="44" width="18.7109375" style="61" customWidth="1"/>
    <col min="45" max="45" width="4.7109375" style="61" customWidth="1"/>
    <col min="46" max="46" width="3.42578125" style="61" bestFit="1" customWidth="1"/>
    <col min="47" max="16384" width="11.42578125" style="61"/>
  </cols>
  <sheetData>
    <row r="1" spans="1:46" ht="30" customHeight="1" thickTop="1" thickBot="1">
      <c r="A1" s="56"/>
      <c r="B1" s="57"/>
      <c r="C1" s="57"/>
      <c r="D1" s="57"/>
      <c r="E1" s="58"/>
      <c r="F1" s="59"/>
      <c r="G1" s="59"/>
      <c r="H1" s="59"/>
      <c r="I1" s="58"/>
      <c r="J1" s="202" t="str">
        <f>"Match en "&amp;Accueil!D18&amp;" manches gagnantes coté gagnant"</f>
        <v>Match en 3 manches gagnantes coté gagnant</v>
      </c>
      <c r="K1" s="202"/>
      <c r="L1" s="202"/>
      <c r="M1" s="202"/>
      <c r="N1" s="202"/>
      <c r="O1" s="202"/>
      <c r="P1" s="202"/>
      <c r="Q1" s="202"/>
      <c r="R1" s="202"/>
      <c r="S1" s="58"/>
      <c r="T1" s="57"/>
      <c r="U1" s="57"/>
      <c r="V1" s="57"/>
      <c r="W1" s="60"/>
    </row>
    <row r="2" spans="1:46" ht="30" customHeight="1">
      <c r="A2" s="63"/>
      <c r="E2" s="64"/>
      <c r="F2" s="65"/>
      <c r="G2" s="65"/>
      <c r="H2" s="65"/>
      <c r="I2" s="64"/>
      <c r="J2" s="66"/>
      <c r="K2" s="66"/>
      <c r="L2" s="66"/>
      <c r="M2" s="66"/>
      <c r="N2" s="66"/>
      <c r="O2" s="66"/>
      <c r="P2" s="66"/>
      <c r="Q2" s="66"/>
      <c r="R2" s="66"/>
      <c r="S2" s="64"/>
      <c r="T2" s="67"/>
      <c r="U2" s="67"/>
      <c r="V2" s="67"/>
      <c r="W2" s="68"/>
      <c r="AQ2" s="203" t="s">
        <v>37</v>
      </c>
      <c r="AR2" s="204"/>
      <c r="AS2" s="204"/>
      <c r="AT2" s="205"/>
    </row>
    <row r="3" spans="1:46" ht="30" customHeight="1" thickBot="1">
      <c r="A3" s="63"/>
      <c r="E3" s="64"/>
      <c r="F3" s="65"/>
      <c r="G3" s="65"/>
      <c r="H3" s="65"/>
      <c r="I3" s="64"/>
      <c r="J3" s="69"/>
      <c r="K3" s="65" t="s">
        <v>0</v>
      </c>
      <c r="L3" s="70">
        <v>1</v>
      </c>
      <c r="M3" s="49" t="str">
        <f>IF(IF(ISNA(VLOOKUP(L3,Inscrits!$A$2:$C$23,2,FALSE)),"",VLOOKUP(L3,Inscrits!$A$2:$C$23,2,FALSE))=0,"",IF(ISNA(VLOOKUP(L3,Inscrits!$A$2:$C$23,2,FALSE)),"",VLOOKUP(L3,Inscrits!$A$2:$C$23,2,FALSE)))</f>
        <v>BONTOUX SYLVIE</v>
      </c>
      <c r="N3" s="50" t="str">
        <f>IF(IF(ISNA(VLOOKUP(L3,Inscrits!$A$2:$C$23,3,FALSE)),"","("&amp;(VLOOKUP(L3,Inscrits!$A$2:$C$23,3,FALSE))&amp;")")="()","",IF(ISNA(VLOOKUP(L3,Inscrits!$A$2:$C$23,3,FALSE)),"","("&amp;(VLOOKUP(L3,Inscrits!$A$2:$C$23,3,FALSE))&amp;")"))</f>
        <v>(1)</v>
      </c>
      <c r="O3" s="156"/>
      <c r="P3" s="72"/>
      <c r="Q3" s="73" t="s">
        <v>1</v>
      </c>
      <c r="R3" s="65"/>
      <c r="S3" s="64"/>
      <c r="T3" s="67"/>
      <c r="U3" s="67"/>
      <c r="V3" s="67"/>
      <c r="W3" s="68"/>
      <c r="AC3" s="74" t="s">
        <v>2</v>
      </c>
      <c r="AD3" s="74" t="s">
        <v>3</v>
      </c>
      <c r="AE3" s="74" t="s">
        <v>2</v>
      </c>
      <c r="AF3" s="74" t="s">
        <v>3</v>
      </c>
      <c r="AG3" s="74" t="s">
        <v>2</v>
      </c>
      <c r="AH3" s="74" t="s">
        <v>3</v>
      </c>
      <c r="AI3" s="74" t="s">
        <v>2</v>
      </c>
      <c r="AJ3" s="74" t="s">
        <v>3</v>
      </c>
      <c r="AK3" s="74" t="s">
        <v>2</v>
      </c>
      <c r="AL3" s="74" t="s">
        <v>3</v>
      </c>
      <c r="AM3" s="74" t="s">
        <v>2</v>
      </c>
      <c r="AN3" s="74" t="s">
        <v>3</v>
      </c>
      <c r="AO3" s="74" t="s">
        <v>4</v>
      </c>
      <c r="AQ3" s="75"/>
      <c r="AR3" s="76" t="s">
        <v>5</v>
      </c>
      <c r="AS3" s="77" t="s">
        <v>4</v>
      </c>
      <c r="AT3" s="78"/>
    </row>
    <row r="4" spans="1:46" ht="30" customHeight="1" thickTop="1">
      <c r="A4" s="63"/>
      <c r="E4" s="64"/>
      <c r="F4" s="65"/>
      <c r="G4" s="65"/>
      <c r="H4" s="79"/>
      <c r="I4" s="155"/>
      <c r="J4" s="157"/>
      <c r="K4" s="158"/>
      <c r="L4" s="70"/>
      <c r="M4" s="81" t="s">
        <v>75</v>
      </c>
      <c r="N4" s="82"/>
      <c r="O4" s="83"/>
      <c r="P4" s="84"/>
      <c r="Q4" s="49" t="str">
        <f>M3</f>
        <v>BONTOUX SYLVIE</v>
      </c>
      <c r="R4" s="50" t="str">
        <f>N3</f>
        <v>(1)</v>
      </c>
      <c r="S4" s="85"/>
      <c r="T4" s="86"/>
      <c r="U4" s="67"/>
      <c r="V4" s="67"/>
      <c r="W4" s="68"/>
      <c r="Y4" s="61">
        <v>1</v>
      </c>
      <c r="Z4" s="87" t="str">
        <f>IF(U6="","",IF(U6=Q4,Q4,Q8))</f>
        <v>BONTOUX SYLVIE</v>
      </c>
      <c r="AB4" s="88" t="str">
        <f>M3</f>
        <v>BONTOUX SYLVIE</v>
      </c>
      <c r="AC4" s="89">
        <f>IF(AB4=M3,IF(O5="F","",O3),0)</f>
        <v>0</v>
      </c>
      <c r="AD4" s="89">
        <f>IF(AB4=M3,IF(O3="F","",O5),0)</f>
        <v>0</v>
      </c>
      <c r="AE4" s="90" t="str">
        <f>IF(AB4=Q4,IF(S8="F","",S4),0)</f>
        <v/>
      </c>
      <c r="AF4" s="90" t="str">
        <f>IF(AB4=Q4,IF(S4="F","",S8),0)</f>
        <v>F</v>
      </c>
      <c r="AG4" s="89">
        <f>IF(AB4=J4,IF(I8="F","",I4),0)</f>
        <v>0</v>
      </c>
      <c r="AH4" s="89">
        <f>IF(AB4=J4,IF(I4="F","",I8),0)</f>
        <v>0</v>
      </c>
      <c r="AI4" s="90">
        <f>IF(AB4=F6,IF(E10="F","",E6),0)</f>
        <v>0</v>
      </c>
      <c r="AJ4" s="90">
        <f>IF(AB4=F6,IF(E6="F","",E10),0)</f>
        <v>0</v>
      </c>
      <c r="AK4" s="89">
        <f>IF(AB4=F20,IF(E16="F","",E20),0)</f>
        <v>0</v>
      </c>
      <c r="AL4" s="89">
        <f>IF(AB4=F20,IF(E20="F","",E16),0)</f>
        <v>0</v>
      </c>
      <c r="AM4" s="91">
        <f t="shared" ref="AM4:AN7" si="0">SUM(AC4,AE4,AG4,AI4,AK4)</f>
        <v>0</v>
      </c>
      <c r="AN4" s="91">
        <f t="shared" si="0"/>
        <v>0</v>
      </c>
      <c r="AO4" s="87">
        <f>AM4-AN4</f>
        <v>0</v>
      </c>
      <c r="AQ4" s="75"/>
      <c r="AR4" s="92" t="str">
        <f>Z4</f>
        <v>BONTOUX SYLVIE</v>
      </c>
      <c r="AS4" s="93">
        <f>IF(AR4="","",(VLOOKUP(AR4,AB4:AO17,14,FALSE)))</f>
        <v>0</v>
      </c>
      <c r="AT4" s="78"/>
    </row>
    <row r="5" spans="1:46" ht="30" customHeight="1">
      <c r="A5" s="63"/>
      <c r="B5" s="67"/>
      <c r="C5" s="67"/>
      <c r="D5" s="67"/>
      <c r="E5" s="64"/>
      <c r="F5" s="69"/>
      <c r="G5" s="65" t="s">
        <v>31</v>
      </c>
      <c r="H5" s="65"/>
      <c r="I5" s="94"/>
      <c r="J5" s="65"/>
      <c r="K5" s="65"/>
      <c r="L5" s="70"/>
      <c r="M5" s="157"/>
      <c r="N5" s="158"/>
      <c r="O5" s="156"/>
      <c r="P5" s="72"/>
      <c r="Q5" s="65"/>
      <c r="R5" s="65"/>
      <c r="S5" s="64"/>
      <c r="T5" s="95"/>
      <c r="U5" s="96" t="s">
        <v>8</v>
      </c>
      <c r="V5" s="67"/>
      <c r="W5" s="68"/>
      <c r="Y5" s="61">
        <v>3</v>
      </c>
      <c r="Z5" s="87" t="str">
        <f>IF(B8="","",IF(B8=F6,F6,F10))</f>
        <v/>
      </c>
      <c r="AB5" s="88">
        <f>M5</f>
        <v>0</v>
      </c>
      <c r="AC5" s="89">
        <f>IF(AB5=M5,IF(O3="F","",O5),0)</f>
        <v>0</v>
      </c>
      <c r="AD5" s="89">
        <f>IF(AB5=M5,IF(O5="F","",O3),0)</f>
        <v>0</v>
      </c>
      <c r="AE5" s="90">
        <f>IF(AB5=Q4,IF(S8="F","",S4),0)</f>
        <v>0</v>
      </c>
      <c r="AF5" s="90">
        <f>IF(AB5=Q4,IF(S4="F","",S8),0)</f>
        <v>0</v>
      </c>
      <c r="AG5" s="89">
        <f>IF(AB5=J4,IF(I8="F","",I4),0)</f>
        <v>0</v>
      </c>
      <c r="AH5" s="89">
        <f>IF(AB5=J4,IF(I4="F","",I8),0)</f>
        <v>0</v>
      </c>
      <c r="AI5" s="90">
        <f>IF(AB5=F6,IF(E10="F","",E6),0)</f>
        <v>0</v>
      </c>
      <c r="AJ5" s="90">
        <f>IF(AB5=F6,IF(E6="F","",E10),0)</f>
        <v>0</v>
      </c>
      <c r="AK5" s="89">
        <f>IF(AB5=F20,IF(E16="F","",E20),0)</f>
        <v>0</v>
      </c>
      <c r="AL5" s="89">
        <f>IF(AB5=F20,IF(E20="F","",E16),0)</f>
        <v>0</v>
      </c>
      <c r="AM5" s="91">
        <f t="shared" si="0"/>
        <v>0</v>
      </c>
      <c r="AN5" s="91">
        <f t="shared" si="0"/>
        <v>0</v>
      </c>
      <c r="AO5" s="87">
        <f>AM5-AN5</f>
        <v>0</v>
      </c>
      <c r="AQ5" s="75"/>
      <c r="AR5" s="97" t="str">
        <f>Z14</f>
        <v/>
      </c>
      <c r="AS5" s="98" t="str">
        <f>IF(AR5="","",(VLOOKUP(AR5,AB4:AO17,14,FALSE)))</f>
        <v/>
      </c>
      <c r="AT5" s="78"/>
    </row>
    <row r="6" spans="1:46" ht="30" customHeight="1">
      <c r="A6" s="63"/>
      <c r="B6" s="67"/>
      <c r="C6" s="67"/>
      <c r="D6" s="99"/>
      <c r="E6" s="80" t="s">
        <v>46</v>
      </c>
      <c r="F6" s="49" t="str">
        <f>J8</f>
        <v>BLANC 2</v>
      </c>
      <c r="G6" s="50" t="str">
        <f>K8</f>
        <v>(NC)</v>
      </c>
      <c r="H6" s="65"/>
      <c r="I6" s="94"/>
      <c r="J6" s="81" t="s">
        <v>81</v>
      </c>
      <c r="K6" s="82"/>
      <c r="L6" s="70"/>
      <c r="M6" s="65"/>
      <c r="N6" s="65"/>
      <c r="O6" s="64"/>
      <c r="P6" s="65"/>
      <c r="Q6" s="81" t="s">
        <v>79</v>
      </c>
      <c r="R6" s="82"/>
      <c r="S6" s="64"/>
      <c r="T6" s="100"/>
      <c r="U6" s="49" t="str">
        <f>IF(OR(S4="F",S4="A"),Q8,IF(OR(S8="F",S8="A"),Q4,IF(S4=S8,"",(IF(S4&gt;S8,Q4,Q8)))))</f>
        <v>BONTOUX SYLVIE</v>
      </c>
      <c r="V6" s="50" t="str">
        <f>IF(OR(S4="F",S4="A"),R8,IF(OR(S8="F",S8="A"),R4,IF(S4=S8,"",(IF(S4&gt;S8,R4,R8)))))</f>
        <v>(1)</v>
      </c>
      <c r="W6" s="101" t="s">
        <v>51</v>
      </c>
      <c r="Y6" s="61">
        <v>5</v>
      </c>
      <c r="Z6" s="87" t="str">
        <f>IF(B8="","",IF(B8=F6,F10,F6))</f>
        <v/>
      </c>
      <c r="AB6" s="88" t="str">
        <f>M7</f>
        <v>BLANC 2</v>
      </c>
      <c r="AC6" s="89" t="str">
        <f>IF(AB6=M7,IF(O9="F","",O7),0)</f>
        <v>F</v>
      </c>
      <c r="AD6" s="89" t="str">
        <f>IF(AB6=M7,IF(O7="F","",O9),0)</f>
        <v/>
      </c>
      <c r="AE6" s="90">
        <f>IF(AB6=Q8,IF(S4="F","",S8),0)</f>
        <v>0</v>
      </c>
      <c r="AF6" s="90">
        <f>IF(AB6=Q8,IF(S8="F","",S4),0)</f>
        <v>0</v>
      </c>
      <c r="AG6" s="89">
        <f>IF(AB6=J8,IF(I4="F","",I8),0)</f>
        <v>0</v>
      </c>
      <c r="AH6" s="89">
        <f>IF(AB6=J8,IF(I8="F","",I4),0)</f>
        <v>0</v>
      </c>
      <c r="AI6" s="90" t="str">
        <f>IF(AB6=F6,IF(E10="F","",E6),0)</f>
        <v>F</v>
      </c>
      <c r="AJ6" s="90" t="str">
        <f>IF(AB6=F6,IF(E6="F","",E10),0)</f>
        <v/>
      </c>
      <c r="AK6" s="89">
        <f>IF(AB6=F20,IF(E16="F","",E20),0)</f>
        <v>0</v>
      </c>
      <c r="AL6" s="89">
        <f>IF(AB6=F20,IF(E20="F","",E16),0)</f>
        <v>0</v>
      </c>
      <c r="AM6" s="91">
        <f t="shared" si="0"/>
        <v>0</v>
      </c>
      <c r="AN6" s="91">
        <f t="shared" si="0"/>
        <v>0</v>
      </c>
      <c r="AO6" s="87">
        <f>AM6-AN6</f>
        <v>0</v>
      </c>
      <c r="AQ6" s="75"/>
      <c r="AR6" s="97" t="str">
        <f>Z5</f>
        <v/>
      </c>
      <c r="AS6" s="98" t="str">
        <f>IF(AR6="","",(VLOOKUP(AR6,AB4:AO17,14,FALSE)))</f>
        <v/>
      </c>
      <c r="AT6" s="78"/>
    </row>
    <row r="7" spans="1:46" ht="30" customHeight="1">
      <c r="A7" s="63"/>
      <c r="B7" s="102"/>
      <c r="C7" s="67" t="s">
        <v>35</v>
      </c>
      <c r="D7" s="67"/>
      <c r="E7" s="94"/>
      <c r="F7" s="65"/>
      <c r="G7" s="65"/>
      <c r="H7" s="65"/>
      <c r="I7" s="94"/>
      <c r="J7" s="65"/>
      <c r="K7" s="65"/>
      <c r="L7" s="70">
        <v>5</v>
      </c>
      <c r="M7" s="49" t="str">
        <f>IF(IF(ISNA(VLOOKUP(L7,Inscrits!$A$2:$C$23,2,FALSE)),"",VLOOKUP(L7,Inscrits!$A$2:$C$23,2,FALSE))=0,"",IF(ISNA(VLOOKUP(L7,Inscrits!$A$2:$C$23,2,FALSE)),"",VLOOKUP(L7,Inscrits!$A$2:$C$23,2,FALSE)))</f>
        <v>BLANC 2</v>
      </c>
      <c r="N7" s="50" t="str">
        <f>IF(IF(ISNA(VLOOKUP(L7,Inscrits!$A$2:$C$23,3,FALSE)),"","("&amp;(VLOOKUP(L7,Inscrits!$A$2:$C$23,3,FALSE))&amp;")")="()","",IF(ISNA(VLOOKUP(L7,Inscrits!$A$2:$C$23,3,FALSE)),"","("&amp;(VLOOKUP(L7,Inscrits!$A$2:$C$23,3,FALSE))&amp;")"))</f>
        <v>(NC)</v>
      </c>
      <c r="O7" s="71" t="s">
        <v>46</v>
      </c>
      <c r="P7" s="72"/>
      <c r="Q7" s="65"/>
      <c r="R7" s="65"/>
      <c r="S7" s="64"/>
      <c r="T7" s="95"/>
      <c r="U7" s="67"/>
      <c r="V7" s="67"/>
      <c r="W7" s="68"/>
      <c r="Y7" s="61">
        <v>7</v>
      </c>
      <c r="Z7" s="87">
        <f>IF(F6="","",IF(F6=J4,J8,J4))</f>
        <v>0</v>
      </c>
      <c r="AB7" s="88" t="str">
        <f>M9</f>
        <v>BLANC 1</v>
      </c>
      <c r="AC7" s="89" t="str">
        <f>IF(AB7=M9,IF(O7="F","",O9),0)</f>
        <v/>
      </c>
      <c r="AD7" s="89" t="str">
        <f>IF(AB7=M9,IF(O9="F","",O7),0)</f>
        <v>F</v>
      </c>
      <c r="AE7" s="90" t="str">
        <f>IF(AB7=Q8,IF(S4="F","",S8),0)</f>
        <v>F</v>
      </c>
      <c r="AF7" s="90" t="str">
        <f>IF(AB7=Q8,IF(S8="F","",S4),0)</f>
        <v/>
      </c>
      <c r="AG7" s="89">
        <f>IF(AB7=J8,IF(I4="F","",I8),0)</f>
        <v>0</v>
      </c>
      <c r="AH7" s="89">
        <f>IF(AB7=J8,IF(I8="F","",I4),0)</f>
        <v>0</v>
      </c>
      <c r="AI7" s="90">
        <f>IF(AB7=F6,IF(E10="F","",E6),0)</f>
        <v>0</v>
      </c>
      <c r="AJ7" s="90">
        <f>IF(AB7=F6,IF(E6="F","",E10),0)</f>
        <v>0</v>
      </c>
      <c r="AK7" s="89" t="str">
        <f>IF(AB7=F20,IF(E16="F","",E20),0)</f>
        <v/>
      </c>
      <c r="AL7" s="89" t="str">
        <f>IF(AB7=F20,IF(E20="F","",E16),0)</f>
        <v>F</v>
      </c>
      <c r="AM7" s="91">
        <f t="shared" si="0"/>
        <v>0</v>
      </c>
      <c r="AN7" s="91">
        <f t="shared" si="0"/>
        <v>0</v>
      </c>
      <c r="AO7" s="87">
        <f>AM7-AN7</f>
        <v>0</v>
      </c>
      <c r="AQ7" s="75"/>
      <c r="AR7" s="97" t="str">
        <f>Z15</f>
        <v>BLANC 1</v>
      </c>
      <c r="AS7" s="98">
        <f>IF(AR7="","",(VLOOKUP(AR7,AB4:AO17,14,FALSE)))</f>
        <v>0</v>
      </c>
      <c r="AT7" s="78"/>
    </row>
    <row r="8" spans="1:46" ht="30" customHeight="1" thickBot="1">
      <c r="A8" s="103" t="s">
        <v>49</v>
      </c>
      <c r="B8" s="49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7"/>
      <c r="E8" s="94"/>
      <c r="F8" s="81" t="s">
        <v>83</v>
      </c>
      <c r="G8" s="82"/>
      <c r="H8" s="79"/>
      <c r="I8" s="155"/>
      <c r="J8" s="49" t="str">
        <f>IF(OR(AND(O7="F",O9="F"),AND(O7="A",O9="A")),M9,IF(OR(O7="F",O7="A"),M7,IF(OR(O9="F",O9="A"),M9,IF(O7=O9,"",(IF(O7&lt;O9,M7,M9))))))</f>
        <v>BLANC 2</v>
      </c>
      <c r="K8" s="50" t="str">
        <f>IF(OR(AND(O7="F",O9="F"),AND(O7="A",O9="A")),N9,IF(OR(O7="F",O7="A"),N7,IF(OR(O9="F",O9="A"),N9,IF(O7=O9,"",(IF(O7&lt;O9,N7,N9))))))</f>
        <v>(NC)</v>
      </c>
      <c r="L8" s="70"/>
      <c r="M8" s="81" t="s">
        <v>76</v>
      </c>
      <c r="N8" s="82"/>
      <c r="O8" s="83"/>
      <c r="P8" s="105"/>
      <c r="Q8" s="49" t="str">
        <f>IF(OR(AND(O7="F",O9="F"),AND(O7="A",O9="A")),M7,IF(OR(O7="F",O7="A"),M9,IF(OR(O9="F",O9="A"),M7,IF(O7=O9,"",(IF(O7&gt;O9,M7,M9))))))</f>
        <v>BLANC 1</v>
      </c>
      <c r="R8" s="50" t="str">
        <f>IF(OR(AND(O7="F",O9="F"),AND(O7="A",O9="A")),N7,IF(OR(O7="F",O7="A"),N9,IF(OR(O9="F",O9="A"),N7,IF(O7=O9,"",(IF(O7&gt;O9,N7,N9))))))</f>
        <v>(NC)</v>
      </c>
      <c r="S8" s="85" t="s">
        <v>46</v>
      </c>
      <c r="T8" s="86"/>
      <c r="U8" s="67"/>
      <c r="V8" s="67"/>
      <c r="W8" s="68"/>
      <c r="AQ8" s="106"/>
      <c r="AR8" s="107"/>
      <c r="AS8" s="107"/>
      <c r="AT8" s="108"/>
    </row>
    <row r="9" spans="1:46" ht="30" customHeight="1">
      <c r="A9" s="63"/>
      <c r="B9" s="67"/>
      <c r="C9" s="67"/>
      <c r="D9" s="67"/>
      <c r="E9" s="94"/>
      <c r="F9" s="65"/>
      <c r="G9" s="65"/>
      <c r="H9" s="65"/>
      <c r="I9" s="64"/>
      <c r="J9" s="69"/>
      <c r="K9" s="65" t="s">
        <v>9</v>
      </c>
      <c r="L9" s="70">
        <v>4</v>
      </c>
      <c r="M9" s="49" t="str">
        <f>IF(IF(ISNA(VLOOKUP(L9,Inscrits!$A$2:$C$23,2,FALSE)),"",VLOOKUP(L9,Inscrits!$A$2:$C$23,2,FALSE))=0,"",IF(ISNA(VLOOKUP(L9,Inscrits!$A$2:$C$23,2,FALSE)),"",VLOOKUP(L9,Inscrits!$A$2:$C$23,2,FALSE)))</f>
        <v>BLANC 1</v>
      </c>
      <c r="N9" s="50" t="str">
        <f>IF(IF(ISNA(VLOOKUP(L9,Inscrits!$A$2:$C$23,3,FALSE)),"","("&amp;(VLOOKUP(L9,Inscrits!$A$2:$C$23,3,FALSE))&amp;")")="()","",IF(ISNA(VLOOKUP(L9,Inscrits!$A$2:$C$23,3,FALSE)),"","("&amp;(VLOOKUP(L9,Inscrits!$A$2:$C$23,3,FALSE))&amp;")"))</f>
        <v>(NC)</v>
      </c>
      <c r="O9" s="71"/>
      <c r="P9" s="72"/>
      <c r="Q9" s="73" t="s">
        <v>10</v>
      </c>
      <c r="R9" s="65"/>
      <c r="S9" s="64"/>
      <c r="T9" s="67"/>
      <c r="U9" s="67"/>
      <c r="V9" s="67"/>
      <c r="W9" s="68"/>
    </row>
    <row r="10" spans="1:46" ht="30" customHeight="1">
      <c r="A10" s="63"/>
      <c r="B10" s="67"/>
      <c r="C10" s="67"/>
      <c r="D10" s="99"/>
      <c r="E10" s="80"/>
      <c r="F10" s="49" t="str">
        <f>IF(OR(S14="F",S14="A"),Q14,IF(OR(S18="F",S18="A"),Q18,IF(S14=S18,"",(IF(S14&lt;S18,Q14,Q18)))))</f>
        <v/>
      </c>
      <c r="G10" s="50" t="str">
        <f>IF(OR(S14="F",S14="A"),R14,IF(OR(S18="F",S18="A"),R18,IF(S14=S18,"",(IF(S14&lt;S18,R14,R18)))))</f>
        <v/>
      </c>
      <c r="H10" s="65"/>
      <c r="I10" s="64"/>
      <c r="J10" s="65"/>
      <c r="K10" s="65"/>
      <c r="L10" s="70"/>
      <c r="M10" s="65"/>
      <c r="N10" s="65"/>
      <c r="O10" s="64"/>
      <c r="P10" s="65"/>
      <c r="Q10" s="65"/>
      <c r="R10" s="65"/>
      <c r="S10" s="64"/>
      <c r="T10" s="67"/>
      <c r="W10" s="68"/>
    </row>
    <row r="11" spans="1:46" ht="30" customHeight="1" thickBot="1">
      <c r="A11" s="63"/>
      <c r="B11" s="67"/>
      <c r="C11" s="67"/>
      <c r="D11" s="67"/>
      <c r="E11" s="64"/>
      <c r="F11" s="69"/>
      <c r="G11" s="65" t="s">
        <v>33</v>
      </c>
      <c r="H11" s="65"/>
      <c r="I11" s="64"/>
      <c r="J11" s="65"/>
      <c r="K11" s="65"/>
      <c r="L11" s="70"/>
      <c r="M11" s="65"/>
      <c r="N11" s="65"/>
      <c r="O11" s="64"/>
      <c r="P11" s="65"/>
      <c r="Q11" s="65"/>
      <c r="R11" s="65"/>
      <c r="S11" s="64"/>
      <c r="T11" s="67"/>
      <c r="U11" s="200" t="s">
        <v>37</v>
      </c>
      <c r="V11" s="201"/>
      <c r="W11" s="68"/>
    </row>
    <row r="12" spans="1:46" ht="30" customHeight="1">
      <c r="A12" s="63"/>
      <c r="E12" s="64"/>
      <c r="F12" s="65"/>
      <c r="G12" s="65"/>
      <c r="H12" s="65"/>
      <c r="I12" s="64"/>
      <c r="J12" s="65"/>
      <c r="K12" s="65"/>
      <c r="L12" s="70"/>
      <c r="M12" s="65"/>
      <c r="N12" s="65"/>
      <c r="O12" s="64"/>
      <c r="P12" s="65"/>
      <c r="Q12" s="65"/>
      <c r="R12" s="65"/>
      <c r="S12" s="64"/>
      <c r="T12" s="67"/>
      <c r="U12" s="67"/>
      <c r="V12" s="67"/>
      <c r="W12" s="68"/>
      <c r="AQ12" s="203" t="s">
        <v>38</v>
      </c>
      <c r="AR12" s="204"/>
      <c r="AS12" s="204"/>
      <c r="AT12" s="205"/>
    </row>
    <row r="13" spans="1:46" ht="30" customHeight="1" thickBot="1">
      <c r="A13" s="63"/>
      <c r="B13" s="200" t="s">
        <v>37</v>
      </c>
      <c r="C13" s="201"/>
      <c r="E13" s="64"/>
      <c r="F13" s="65"/>
      <c r="G13" s="65"/>
      <c r="H13" s="65"/>
      <c r="I13" s="64"/>
      <c r="J13" s="69"/>
      <c r="K13" s="69" t="s">
        <v>11</v>
      </c>
      <c r="L13" s="70">
        <v>3</v>
      </c>
      <c r="M13" s="49" t="str">
        <f>IF(IF(ISNA(VLOOKUP(L13,Inscrits!$A$2:$C$23,2,FALSE)),"",VLOOKUP(L13,Inscrits!$A$2:$C$23,2,FALSE))=0,"",IF(ISNA(VLOOKUP(L13,Inscrits!$A$2:$C$23,2,FALSE)),"",VLOOKUP(L13,Inscrits!$A$2:$C$23,2,FALSE)))</f>
        <v>SAVONET VALERIE</v>
      </c>
      <c r="N13" s="50" t="str">
        <f>IF(IF(ISNA(VLOOKUP(L13,Inscrits!$A$2:$C$23,3,FALSE)),"","("&amp;(VLOOKUP(L13,Inscrits!$A$2:$C$23,3,FALSE))&amp;")")="()","",IF(ISNA(VLOOKUP(L13,Inscrits!$A$2:$C$23,3,FALSE)),"","("&amp;(VLOOKUP(L13,Inscrits!$A$2:$C$23,3,FALSE))&amp;")"))</f>
        <v>(NC)</v>
      </c>
      <c r="O13" s="71"/>
      <c r="P13" s="72"/>
      <c r="Q13" s="73" t="s">
        <v>7</v>
      </c>
      <c r="R13" s="65"/>
      <c r="S13" s="64"/>
      <c r="T13" s="67"/>
      <c r="U13" s="67"/>
      <c r="V13" s="67"/>
      <c r="W13" s="68"/>
      <c r="AC13" s="74" t="s">
        <v>2</v>
      </c>
      <c r="AD13" s="74" t="s">
        <v>3</v>
      </c>
      <c r="AE13" s="74" t="s">
        <v>2</v>
      </c>
      <c r="AF13" s="74" t="s">
        <v>3</v>
      </c>
      <c r="AG13" s="74" t="s">
        <v>2</v>
      </c>
      <c r="AH13" s="74" t="s">
        <v>3</v>
      </c>
      <c r="AI13" s="74" t="s">
        <v>2</v>
      </c>
      <c r="AJ13" s="74" t="s">
        <v>3</v>
      </c>
      <c r="AK13" s="74" t="s">
        <v>2</v>
      </c>
      <c r="AL13" s="74" t="s">
        <v>3</v>
      </c>
      <c r="AM13" s="74" t="s">
        <v>2</v>
      </c>
      <c r="AN13" s="74" t="s">
        <v>3</v>
      </c>
      <c r="AO13" s="74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>
      <c r="A14" s="63"/>
      <c r="E14" s="64"/>
      <c r="F14" s="65"/>
      <c r="G14" s="65"/>
      <c r="H14" s="79"/>
      <c r="I14" s="155"/>
      <c r="J14" s="49" t="str">
        <f>IF(OR(AND(O13="F",O15="F"),AND(O13="A",O15="A")),M15,IF(OR(O13="F",O13="A"),M13,IF(OR(O15="F",O15="A"),M15,IF(O13=O15,"",(IF(O13&lt;O15,M13,M15))))))</f>
        <v>BLANC 3</v>
      </c>
      <c r="K14" s="50" t="str">
        <f>IF(OR(AND(O13="F",O15="F"),AND(O13="A",O15="A")),N15,IF(OR(O13="F",O13="A"),N13,IF(OR(O15="F",O15="A"),N15,IF(O13=O15,"",(IF(O13&lt;O15,N13,N15))))))</f>
        <v>(NC)</v>
      </c>
      <c r="L14" s="70"/>
      <c r="M14" s="81" t="s">
        <v>77</v>
      </c>
      <c r="N14" s="82"/>
      <c r="O14" s="83"/>
      <c r="P14" s="84"/>
      <c r="Q14" s="49" t="str">
        <f>IF(OR(AND(O13="F",O15="F"),AND(O13="A",O15="A")),M13,IF(OR(O13="F",O13="A"),M15,IF(OR(O15="F",O15="A"),M13,IF(O13=O15,"",(IF(O13&gt;O15,M13,M15))))))</f>
        <v>SAVONET VALERIE</v>
      </c>
      <c r="R14" s="50" t="str">
        <f>IF(OR(AND(O13="F",O15="F"),AND(O13="A",O15="A")),N13,IF(OR(O13="F",O13="A"),N15,IF(OR(O15="F",O15="A"),N13,IF(O13=O15,"",(IF(O13&gt;O15,N13,N15))))))</f>
        <v>(NC)</v>
      </c>
      <c r="S14" s="85"/>
      <c r="T14" s="86"/>
      <c r="U14" s="67"/>
      <c r="V14" s="67"/>
      <c r="W14" s="68"/>
      <c r="Y14" s="61">
        <v>2</v>
      </c>
      <c r="Z14" s="87" t="str">
        <f>IF(U16="","",IF(U16=Q14,Q14,Q18))</f>
        <v/>
      </c>
      <c r="AB14" s="88" t="str">
        <f>M13</f>
        <v>SAVONET VALERIE</v>
      </c>
      <c r="AC14" s="89" t="str">
        <f>IF(AB14=M13,IF(O15="F","",O13),0)</f>
        <v/>
      </c>
      <c r="AD14" s="89" t="str">
        <f>IF(AB14=M13,IF(O13="F","",O15),0)</f>
        <v>F</v>
      </c>
      <c r="AE14" s="90">
        <f>IF(AB14=Q14,IF(S18="F","",S14),0)</f>
        <v>0</v>
      </c>
      <c r="AF14" s="90">
        <f>IF(AB14=Q14,IF(S14="F","",S18),0)</f>
        <v>0</v>
      </c>
      <c r="AG14" s="89">
        <f>IF(AB14=J14,IF(I18="F","",I14),0)</f>
        <v>0</v>
      </c>
      <c r="AH14" s="89">
        <f>IF(AB14=J14,IF(I14="F","",I18),0)</f>
        <v>0</v>
      </c>
      <c r="AI14" s="90">
        <f>IF(AB14=F16,IF(E20="F","",E16),0)</f>
        <v>0</v>
      </c>
      <c r="AJ14" s="90">
        <f>IF(AB14=F16,IF(E16="F","",E20),0)</f>
        <v>0</v>
      </c>
      <c r="AK14" s="89">
        <f>IF(AB14=F10,IF(E6="F","",E10),0)</f>
        <v>0</v>
      </c>
      <c r="AL14" s="89">
        <f>IF(AB14=F10,IF(E10="F","",E6),0)</f>
        <v>0</v>
      </c>
      <c r="AM14" s="91">
        <f t="shared" ref="AM14:AN17" si="1">SUM(AC14,AE14,AG14,AI14,AK14)</f>
        <v>0</v>
      </c>
      <c r="AN14" s="91">
        <f t="shared" si="1"/>
        <v>0</v>
      </c>
      <c r="AO14" s="87">
        <f>AM14-AN14</f>
        <v>0</v>
      </c>
      <c r="AQ14" s="109"/>
      <c r="AR14" s="92" t="str">
        <f>Z6</f>
        <v/>
      </c>
      <c r="AS14" s="93" t="str">
        <f>IF(AR14="","",(VLOOKUP(AR14,AB4:AO17,14,FALSE)))</f>
        <v/>
      </c>
      <c r="AT14" s="112"/>
    </row>
    <row r="15" spans="1:46" ht="30" customHeight="1">
      <c r="A15" s="63"/>
      <c r="B15" s="67"/>
      <c r="C15" s="67"/>
      <c r="D15" s="67"/>
      <c r="E15" s="64"/>
      <c r="F15" s="69"/>
      <c r="G15" s="65" t="s">
        <v>32</v>
      </c>
      <c r="H15" s="65"/>
      <c r="I15" s="94"/>
      <c r="J15" s="65"/>
      <c r="K15" s="65"/>
      <c r="L15" s="70">
        <v>6</v>
      </c>
      <c r="M15" s="49" t="str">
        <f>IF(IF(ISNA(VLOOKUP(L15,Inscrits!$A$2:$C$23,2,FALSE)),"",VLOOKUP(L15,Inscrits!$A$2:$C$23,2,FALSE))=0,"",IF(ISNA(VLOOKUP(L15,Inscrits!$A$2:$C$23,2,FALSE)),"",VLOOKUP(L15,Inscrits!$A$2:$C$23,2,FALSE)))</f>
        <v>BLANC 3</v>
      </c>
      <c r="N15" s="50" t="str">
        <f>IF(IF(ISNA(VLOOKUP(L15,Inscrits!$A$2:$C$23,3,FALSE)),"","("&amp;(VLOOKUP(L15,Inscrits!$A$2:$C$23,3,FALSE))&amp;")")="()","",IF(ISNA(VLOOKUP(L15,Inscrits!$A$2:$C$23,3,FALSE)),"","("&amp;(VLOOKUP(L15,Inscrits!$A$2:$C$23,3,FALSE))&amp;")"))</f>
        <v>(NC)</v>
      </c>
      <c r="O15" s="71" t="s">
        <v>46</v>
      </c>
      <c r="P15" s="72"/>
      <c r="Q15" s="65"/>
      <c r="R15" s="65"/>
      <c r="S15" s="64"/>
      <c r="T15" s="95"/>
      <c r="U15" s="96" t="s">
        <v>30</v>
      </c>
      <c r="V15" s="67"/>
      <c r="W15" s="68"/>
      <c r="Y15" s="61">
        <v>4</v>
      </c>
      <c r="Z15" s="87" t="str">
        <f>IF(B18="","",IF(B18=F16,F16,F20))</f>
        <v>BLANC 1</v>
      </c>
      <c r="AB15" s="88" t="str">
        <f>M15</f>
        <v>BLANC 3</v>
      </c>
      <c r="AC15" s="89" t="str">
        <f>IF(AB15=M15,IF(O13="F","",O15),0)</f>
        <v>F</v>
      </c>
      <c r="AD15" s="89" t="str">
        <f>IF(AB15=M15,IF(O15="F","",O13),0)</f>
        <v/>
      </c>
      <c r="AE15" s="90">
        <f>IF(AB15=Q14,IF(S18="F","",S14),0)</f>
        <v>0</v>
      </c>
      <c r="AF15" s="90">
        <f>IF(AB15=Q14,IF(S14="F","",S18),0)</f>
        <v>0</v>
      </c>
      <c r="AG15" s="89">
        <f>IF(AB15=J14,IF(I18="F","",I14),0)</f>
        <v>0</v>
      </c>
      <c r="AH15" s="89">
        <f>IF(AB15=J14,IF(I14="F","",I18),0)</f>
        <v>0</v>
      </c>
      <c r="AI15" s="90" t="str">
        <f>IF(AB15=F16,IF(E20="F","",E16),0)</f>
        <v>F</v>
      </c>
      <c r="AJ15" s="90" t="str">
        <f>IF(AB15=F16,IF(E16="F","",E20),0)</f>
        <v/>
      </c>
      <c r="AK15" s="89">
        <f>IF(AB15=F10,IF(E6="F","",E10),0)</f>
        <v>0</v>
      </c>
      <c r="AL15" s="89">
        <f>IF(AB15=F10,IF(E10="F","",E6),0)</f>
        <v>0</v>
      </c>
      <c r="AM15" s="91">
        <f t="shared" si="1"/>
        <v>0</v>
      </c>
      <c r="AN15" s="91">
        <f t="shared" si="1"/>
        <v>0</v>
      </c>
      <c r="AO15" s="87">
        <f>AM15-AN15</f>
        <v>0</v>
      </c>
      <c r="AQ15" s="109"/>
      <c r="AR15" s="97" t="str">
        <f>Z16</f>
        <v>BLANC 3</v>
      </c>
      <c r="AS15" s="98">
        <f>IF(AR15="","",(VLOOKUP(AR15,AB4:AO17,14,FALSE)))</f>
        <v>0</v>
      </c>
      <c r="AT15" s="112"/>
    </row>
    <row r="16" spans="1:46" ht="30" customHeight="1">
      <c r="A16" s="63"/>
      <c r="B16" s="67"/>
      <c r="C16" s="67"/>
      <c r="D16" s="99"/>
      <c r="E16" s="80" t="s">
        <v>46</v>
      </c>
      <c r="F16" s="49" t="str">
        <f>J14</f>
        <v>BLANC 3</v>
      </c>
      <c r="G16" s="50" t="str">
        <f>K14</f>
        <v>(NC)</v>
      </c>
      <c r="H16" s="65"/>
      <c r="I16" s="94"/>
      <c r="J16" s="81" t="s">
        <v>82</v>
      </c>
      <c r="K16" s="82"/>
      <c r="L16" s="70"/>
      <c r="M16" s="65"/>
      <c r="N16" s="65"/>
      <c r="O16" s="64"/>
      <c r="P16" s="65"/>
      <c r="Q16" s="81" t="s">
        <v>80</v>
      </c>
      <c r="R16" s="82"/>
      <c r="S16" s="64"/>
      <c r="T16" s="100"/>
      <c r="U16" s="49" t="str">
        <f>IF(OR(S14="F",S14="A"),Q18,IF(OR(S18="F",S18="A"),Q14,IF(S14=S18,"",(IF(S14&gt;S18,Q14,Q18)))))</f>
        <v/>
      </c>
      <c r="V16" s="50" t="str">
        <f>IF(OR(S14="F",S14="A"),R18,IF(OR(S18="F",S18="A"),R14,IF(S14=S18,"",(IF(S14&gt;S18,R14,R18)))))</f>
        <v/>
      </c>
      <c r="W16" s="101" t="s">
        <v>52</v>
      </c>
      <c r="Y16" s="61">
        <v>6</v>
      </c>
      <c r="Z16" s="87" t="str">
        <f>IF(B18="","",IF(B18=F16,F20,F16))</f>
        <v>BLANC 3</v>
      </c>
      <c r="AB16" s="88">
        <f>M17</f>
        <v>0</v>
      </c>
      <c r="AC16" s="89">
        <f>IF(AB16=M17,IF(O19="F","",O17),0)</f>
        <v>0</v>
      </c>
      <c r="AD16" s="89">
        <f>IF(AB16=M17,IF(O17="F","",O19),0)</f>
        <v>0</v>
      </c>
      <c r="AE16" s="90">
        <f>IF(AB16=Q18,IF(S14="F","",S18),0)</f>
        <v>0</v>
      </c>
      <c r="AF16" s="90">
        <f>IF(AB16=Q18,IF(S18="F","",S14),0)</f>
        <v>0</v>
      </c>
      <c r="AG16" s="89">
        <f>IF(AB16=J18,IF(I14="F","",I18),0)</f>
        <v>0</v>
      </c>
      <c r="AH16" s="89">
        <f>IF(AB16=J18,IF(I18="F","",I14),0)</f>
        <v>0</v>
      </c>
      <c r="AI16" s="90">
        <f>IF(AB16=F16,IF(E20="F","",E16),0)</f>
        <v>0</v>
      </c>
      <c r="AJ16" s="90">
        <f>IF(AB16=F16,IF(E16="F","",E20),0)</f>
        <v>0</v>
      </c>
      <c r="AK16" s="89">
        <f>IF(AB16=F10,IF(E6="F","",E10),0)</f>
        <v>0</v>
      </c>
      <c r="AL16" s="89">
        <f>IF(AB16=F10,IF(E10="F","",E6),0)</f>
        <v>0</v>
      </c>
      <c r="AM16" s="91">
        <f t="shared" si="1"/>
        <v>0</v>
      </c>
      <c r="AN16" s="91">
        <f t="shared" si="1"/>
        <v>0</v>
      </c>
      <c r="AO16" s="87">
        <f>AM16-AN16</f>
        <v>0</v>
      </c>
      <c r="AQ16" s="109"/>
      <c r="AR16" s="159"/>
      <c r="AS16" s="160"/>
      <c r="AT16" s="112"/>
    </row>
    <row r="17" spans="1:46" ht="30" customHeight="1">
      <c r="A17" s="63"/>
      <c r="B17" s="102"/>
      <c r="C17" s="67" t="s">
        <v>36</v>
      </c>
      <c r="D17" s="67"/>
      <c r="E17" s="94"/>
      <c r="F17" s="65"/>
      <c r="G17" s="65"/>
      <c r="H17" s="65"/>
      <c r="I17" s="94"/>
      <c r="J17" s="65"/>
      <c r="K17" s="65"/>
      <c r="L17" s="70"/>
      <c r="M17" s="157"/>
      <c r="N17" s="158"/>
      <c r="O17" s="156"/>
      <c r="P17" s="72"/>
      <c r="Q17" s="65"/>
      <c r="R17" s="65"/>
      <c r="S17" s="64"/>
      <c r="T17" s="95"/>
      <c r="U17" s="67"/>
      <c r="V17" s="67"/>
      <c r="W17" s="68"/>
      <c r="Y17" s="61">
        <v>8</v>
      </c>
      <c r="Z17" s="87">
        <f>IF(F16="","",IF(F16=J14,J18,J14))</f>
        <v>0</v>
      </c>
      <c r="AB17" s="88" t="str">
        <f>M19</f>
        <v>PAPIN LAETITIA</v>
      </c>
      <c r="AC17" s="89">
        <f>IF(AB17=M19,IF(O17="F","",O19),0)</f>
        <v>0</v>
      </c>
      <c r="AD17" s="89">
        <f>IF(AB17=M19,IF(O19="F","",O17),0)</f>
        <v>0</v>
      </c>
      <c r="AE17" s="90">
        <f>IF(AB17=Q18,IF(S14="F","",S18),0)</f>
        <v>0</v>
      </c>
      <c r="AF17" s="90">
        <f>IF(AB17=Q18,IF(S18="F","",S14),0)</f>
        <v>0</v>
      </c>
      <c r="AG17" s="89">
        <f>IF(AB17=J18,IF(I14="F","",I18),0)</f>
        <v>0</v>
      </c>
      <c r="AH17" s="89">
        <f>IF(AB17=J18,IF(I18="F","",I14),0)</f>
        <v>0</v>
      </c>
      <c r="AI17" s="90">
        <f>IF(AB17=F16,IF(E20="F","",E16),0)</f>
        <v>0</v>
      </c>
      <c r="AJ17" s="90">
        <f>IF(AB17=F16,IF(E16="F","",E20),0)</f>
        <v>0</v>
      </c>
      <c r="AK17" s="89">
        <f>IF(AB17=F10,IF(E6="F","",E10),0)</f>
        <v>0</v>
      </c>
      <c r="AL17" s="89">
        <f>IF(AB17=F10,IF(E10="F","",E6),0)</f>
        <v>0</v>
      </c>
      <c r="AM17" s="91">
        <f t="shared" si="1"/>
        <v>0</v>
      </c>
      <c r="AN17" s="91">
        <f>SUM(AD17,AF17,AH17,AJ17,AL17)</f>
        <v>0</v>
      </c>
      <c r="AO17" s="87">
        <f>AM17-AN17</f>
        <v>0</v>
      </c>
      <c r="AQ17" s="109"/>
      <c r="AR17" s="159"/>
      <c r="AS17" s="160"/>
      <c r="AT17" s="112"/>
    </row>
    <row r="18" spans="1:46" ht="30" customHeight="1" thickBot="1">
      <c r="A18" s="103" t="s">
        <v>50</v>
      </c>
      <c r="B18" s="49" t="str">
        <f>IF(OR(E16="F",E16="A"),F20,IF(OR(E20="F",E20="A"),F16,IF(E16=E20,"",(IF(E16&gt;E20,F16,F20)))))</f>
        <v>BLANC 1</v>
      </c>
      <c r="C18" s="104" t="str">
        <f>IF(OR(E16="F",E16="A"),G20,IF(OR(E20="F",E20="A"),G16,IF(E16=E20,"",(IF(E16&gt;E20,G16,G20)))))</f>
        <v>(NC)</v>
      </c>
      <c r="D18" s="67"/>
      <c r="E18" s="94"/>
      <c r="F18" s="81" t="s">
        <v>84</v>
      </c>
      <c r="G18" s="82"/>
      <c r="H18" s="79"/>
      <c r="I18" s="155"/>
      <c r="J18" s="157"/>
      <c r="K18" s="158"/>
      <c r="L18" s="70"/>
      <c r="M18" s="81" t="s">
        <v>78</v>
      </c>
      <c r="N18" s="82"/>
      <c r="O18" s="83"/>
      <c r="P18" s="105"/>
      <c r="Q18" s="49" t="str">
        <f>M19</f>
        <v>PAPIN LAETITIA</v>
      </c>
      <c r="R18" s="50" t="str">
        <f>N19</f>
        <v>(3)</v>
      </c>
      <c r="S18" s="85"/>
      <c r="T18" s="86"/>
      <c r="U18" s="67"/>
      <c r="V18" s="67"/>
      <c r="W18" s="68"/>
      <c r="AQ18" s="113"/>
      <c r="AR18" s="114"/>
      <c r="AS18" s="114"/>
      <c r="AT18" s="115"/>
    </row>
    <row r="19" spans="1:46" ht="30" customHeight="1">
      <c r="A19" s="63"/>
      <c r="B19" s="67"/>
      <c r="C19" s="67"/>
      <c r="D19" s="67"/>
      <c r="E19" s="94"/>
      <c r="F19" s="65"/>
      <c r="G19" s="65"/>
      <c r="H19" s="65"/>
      <c r="I19" s="64"/>
      <c r="J19" s="69"/>
      <c r="K19" s="65" t="s">
        <v>29</v>
      </c>
      <c r="L19" s="70">
        <v>2</v>
      </c>
      <c r="M19" s="49" t="str">
        <f>IF(IF(ISNA(VLOOKUP(L19,Inscrits!$A$2:$C$23,2,FALSE)),"",VLOOKUP(L19,Inscrits!$A$2:$C$23,2,FALSE))=0,"",IF(ISNA(VLOOKUP(L19,Inscrits!$A$2:$C$23,2,FALSE)),"",VLOOKUP(L19,Inscrits!$A$2:$C$23,2,FALSE)))</f>
        <v>PAPIN LAETITIA</v>
      </c>
      <c r="N19" s="50" t="str">
        <f>IF(IF(ISNA(VLOOKUP(L19,Inscrits!$A$2:$C$23,3,FALSE)),"","("&amp;(VLOOKUP(L19,Inscrits!$A$2:$C$23,3,FALSE))&amp;")")="()","",IF(ISNA(VLOOKUP(L19,Inscrits!$A$2:$C$23,3,FALSE)),"","("&amp;(VLOOKUP(L19,Inscrits!$A$2:$C$23,3,FALSE))&amp;")"))</f>
        <v>(3)</v>
      </c>
      <c r="O19" s="156"/>
      <c r="P19" s="72"/>
      <c r="Q19" s="73" t="s">
        <v>6</v>
      </c>
      <c r="R19" s="65"/>
      <c r="S19" s="64"/>
      <c r="T19" s="67"/>
      <c r="U19" s="67"/>
      <c r="V19" s="67"/>
      <c r="W19" s="68"/>
    </row>
    <row r="20" spans="1:46" ht="30" customHeight="1">
      <c r="A20" s="63"/>
      <c r="B20" s="67"/>
      <c r="C20" s="67"/>
      <c r="D20" s="99"/>
      <c r="E20" s="80"/>
      <c r="F20" s="49" t="str">
        <f>IF(OR(S4="F",S4="A"),Q4,IF(OR(S8="F",S8="A"),Q8,IF(S4=S8,"",(IF(S4&lt;S8,Q4,Q8)))))</f>
        <v>BLANC 1</v>
      </c>
      <c r="G20" s="50" t="str">
        <f>IF(OR(S4="F",S4="A"),R4,IF(OR(S8="F",S8="A"),R8,IF(S4=S8,"",(IF(S4&lt;S8,R4,R8)))))</f>
        <v>(NC)</v>
      </c>
      <c r="H20" s="65"/>
      <c r="I20" s="64"/>
      <c r="J20" s="65"/>
      <c r="K20" s="65"/>
      <c r="L20" s="70"/>
      <c r="M20" s="65"/>
      <c r="N20" s="65"/>
      <c r="O20" s="64"/>
      <c r="P20" s="65"/>
      <c r="Q20" s="65"/>
      <c r="R20" s="65"/>
      <c r="S20" s="64"/>
      <c r="T20" s="67"/>
      <c r="U20" s="67"/>
      <c r="V20" s="67"/>
      <c r="W20" s="68"/>
    </row>
    <row r="21" spans="1:46" ht="30" customHeight="1">
      <c r="A21" s="63"/>
      <c r="B21" s="67"/>
      <c r="C21" s="67"/>
      <c r="D21" s="67"/>
      <c r="E21" s="64"/>
      <c r="F21" s="69"/>
      <c r="G21" s="65" t="s">
        <v>34</v>
      </c>
      <c r="H21" s="65"/>
      <c r="I21" s="64"/>
      <c r="J21" s="199" t="str">
        <f>"Match en "&amp;Accueil!G18&amp;" manches gagnantes coté perdant"</f>
        <v>Match en 3 manches gagnantes coté perdant</v>
      </c>
      <c r="K21" s="199"/>
      <c r="L21" s="199"/>
      <c r="M21" s="199"/>
      <c r="N21" s="199"/>
      <c r="O21" s="199"/>
      <c r="P21" s="199"/>
      <c r="Q21" s="199"/>
      <c r="R21" s="199"/>
      <c r="S21" s="64"/>
      <c r="T21" s="67"/>
      <c r="U21" s="67"/>
      <c r="V21" s="67"/>
      <c r="W21" s="68"/>
    </row>
    <row r="22" spans="1:46" ht="30" customHeight="1" thickBot="1">
      <c r="A22" s="116"/>
      <c r="B22" s="117"/>
      <c r="C22" s="117"/>
      <c r="D22" s="117"/>
      <c r="E22" s="118"/>
      <c r="F22" s="119"/>
      <c r="G22" s="119"/>
      <c r="H22" s="119"/>
      <c r="I22" s="118"/>
      <c r="J22" s="119"/>
      <c r="K22" s="119"/>
      <c r="L22" s="120"/>
      <c r="M22" s="119"/>
      <c r="N22" s="119"/>
      <c r="O22" s="118"/>
      <c r="P22" s="119"/>
      <c r="Q22" s="119"/>
      <c r="R22" s="119"/>
      <c r="S22" s="118"/>
      <c r="T22" s="117"/>
      <c r="U22" s="117"/>
      <c r="V22" s="117"/>
      <c r="W22" s="121"/>
    </row>
    <row r="23" spans="1:46" ht="30.95" customHeight="1" thickTop="1"/>
    <row r="24" spans="1:46" ht="14.1" customHeight="1">
      <c r="M24" s="65"/>
      <c r="N24" s="65"/>
    </row>
  </sheetData>
  <mergeCells count="6">
    <mergeCell ref="J21:R21"/>
    <mergeCell ref="B13:C13"/>
    <mergeCell ref="J1:R1"/>
    <mergeCell ref="AQ2:AT2"/>
    <mergeCell ref="AQ12:AT12"/>
    <mergeCell ref="U11:V11"/>
  </mergeCells>
  <phoneticPr fontId="0" type="noConversion"/>
  <conditionalFormatting sqref="F6:G6">
    <cfRule type="expression" dxfId="35" priority="1" stopIfTrue="1">
      <formula>AND(($F$6=$B$8),($F$6&lt;&gt;""))</formula>
    </cfRule>
    <cfRule type="expression" priority="2" stopIfTrue="1">
      <formula>$F$10=$B$8</formula>
    </cfRule>
    <cfRule type="expression" dxfId="34" priority="3" stopIfTrue="1">
      <formula>AND(($G$8&lt;&gt;""),($F$6&lt;&gt;""))</formula>
    </cfRule>
  </conditionalFormatting>
  <conditionalFormatting sqref="F10:G10">
    <cfRule type="expression" dxfId="33" priority="4" stopIfTrue="1">
      <formula>AND(($F$10=$B$8),($F$10&lt;&gt;""))</formula>
    </cfRule>
    <cfRule type="expression" priority="5" stopIfTrue="1">
      <formula>$F$6=$B$8</formula>
    </cfRule>
    <cfRule type="expression" dxfId="32" priority="6" stopIfTrue="1">
      <formula>AND(($G$8&lt;&gt;""),($F$10&lt;&gt;""))</formula>
    </cfRule>
  </conditionalFormatting>
  <conditionalFormatting sqref="F16:G16">
    <cfRule type="expression" dxfId="31" priority="7" stopIfTrue="1">
      <formula>AND(($F$16=$B$18),($F$16&lt;&gt;""))</formula>
    </cfRule>
    <cfRule type="expression" priority="8" stopIfTrue="1">
      <formula>$F$20=$B$18</formula>
    </cfRule>
    <cfRule type="expression" dxfId="30" priority="9" stopIfTrue="1">
      <formula>AND(($G$18&lt;&gt;""),($F$16&lt;&gt;""))</formula>
    </cfRule>
  </conditionalFormatting>
  <conditionalFormatting sqref="F20:G20">
    <cfRule type="expression" dxfId="29" priority="10" stopIfTrue="1">
      <formula>AND(($F$20=$B$18),($F$20&lt;&gt;""))</formula>
    </cfRule>
    <cfRule type="expression" priority="11" stopIfTrue="1">
      <formula>$F$16=$B$18</formula>
    </cfRule>
    <cfRule type="expression" dxfId="28" priority="12" stopIfTrue="1">
      <formula>AND(($G$18&lt;&gt;""),($F$20&lt;&gt;""))</formula>
    </cfRule>
  </conditionalFormatting>
  <conditionalFormatting sqref="Q4:R4">
    <cfRule type="expression" dxfId="27" priority="13" stopIfTrue="1">
      <formula>AND(($Q$4=$U$6),($Q$4&lt;&gt;""))</formula>
    </cfRule>
    <cfRule type="expression" priority="14" stopIfTrue="1">
      <formula>$Q$8=$U$6</formula>
    </cfRule>
    <cfRule type="expression" dxfId="26" priority="15" stopIfTrue="1">
      <formula>AND(($R$6&lt;&gt;""),($Q$4&lt;&gt;""))</formula>
    </cfRule>
  </conditionalFormatting>
  <conditionalFormatting sqref="Q8:R8">
    <cfRule type="expression" dxfId="25" priority="16" stopIfTrue="1">
      <formula>AND(($Q$8=$U$6),($Q$8&lt;&gt;""))</formula>
    </cfRule>
    <cfRule type="expression" priority="17" stopIfTrue="1">
      <formula>$Q$4=$U$6</formula>
    </cfRule>
    <cfRule type="expression" dxfId="24" priority="18" stopIfTrue="1">
      <formula>AND(($R$6&lt;&gt;""),($Q$8&lt;&gt;""))</formula>
    </cfRule>
  </conditionalFormatting>
  <conditionalFormatting sqref="Q14:R14">
    <cfRule type="expression" dxfId="23" priority="19" stopIfTrue="1">
      <formula>AND(($Q$14=$U$16),($Q$14&lt;&gt;""))</formula>
    </cfRule>
    <cfRule type="expression" priority="20" stopIfTrue="1">
      <formula>$Q$18=$U$16</formula>
    </cfRule>
    <cfRule type="expression" dxfId="22" priority="21" stopIfTrue="1">
      <formula>AND(($R$16&lt;&gt;""),($Q$14&lt;&gt;""))</formula>
    </cfRule>
  </conditionalFormatting>
  <conditionalFormatting sqref="Q18:R18">
    <cfRule type="expression" dxfId="21" priority="22" stopIfTrue="1">
      <formula>AND(($Q$18=$U$16),($Q$18&lt;&gt;""))</formula>
    </cfRule>
    <cfRule type="expression" priority="23" stopIfTrue="1">
      <formula>$Q$14=$U$16</formula>
    </cfRule>
    <cfRule type="expression" dxfId="20" priority="24" stopIfTrue="1">
      <formula>AND(($R$16&lt;&gt;""),($Q$18&lt;&gt;""))</formula>
    </cfRule>
  </conditionalFormatting>
  <conditionalFormatting sqref="M7:N7">
    <cfRule type="expression" dxfId="19" priority="25" stopIfTrue="1">
      <formula>AND(($M$7=$Q$8),($M$7&lt;&gt;""))</formula>
    </cfRule>
    <cfRule type="expression" priority="26" stopIfTrue="1">
      <formula>$M$9=$Q$8</formula>
    </cfRule>
    <cfRule type="expression" dxfId="18" priority="27" stopIfTrue="1">
      <formula>AND(($N$8&lt;&gt;""),($M$7&lt;&gt;""))</formula>
    </cfRule>
  </conditionalFormatting>
  <conditionalFormatting sqref="M9:N9">
    <cfRule type="expression" dxfId="17" priority="28" stopIfTrue="1">
      <formula>AND(($M$9=$Q$8),($M$9&lt;&gt;""))</formula>
    </cfRule>
    <cfRule type="expression" priority="29" stopIfTrue="1">
      <formula>$M$7=$Q$8</formula>
    </cfRule>
    <cfRule type="expression" dxfId="16" priority="30" stopIfTrue="1">
      <formula>AND(($N$8&lt;&gt;""),($M$9&lt;&gt;""))</formula>
    </cfRule>
  </conditionalFormatting>
  <conditionalFormatting sqref="M13:N13">
    <cfRule type="expression" dxfId="15" priority="31" stopIfTrue="1">
      <formula>AND(($M$13=$Q$14),($M$13&lt;&gt;""))</formula>
    </cfRule>
    <cfRule type="expression" priority="32" stopIfTrue="1">
      <formula>$M$15=$Q$14</formula>
    </cfRule>
    <cfRule type="expression" dxfId="14" priority="33" stopIfTrue="1">
      <formula>AND(($N$14&lt;&gt;""),($M$13&lt;&gt;""))</formula>
    </cfRule>
  </conditionalFormatting>
  <conditionalFormatting sqref="M15:N15">
    <cfRule type="expression" dxfId="13" priority="34" stopIfTrue="1">
      <formula>AND(($M$15=$Q$14),($M$15&lt;&gt;""))</formula>
    </cfRule>
    <cfRule type="expression" priority="35" stopIfTrue="1">
      <formula>$M$13=$Q$14</formula>
    </cfRule>
    <cfRule type="expression" dxfId="12" priority="36" stopIfTrue="1">
      <formula>AND(($N$14&lt;&gt;""),($M$15&lt;&gt;""))</formula>
    </cfRule>
  </conditionalFormatting>
  <conditionalFormatting sqref="E6 E10 E16 E20 O15 O13 S14 S18 S8 S4 O7 O9">
    <cfRule type="cellIs" dxfId="11" priority="37" stopIfTrue="1" operator="equal">
      <formula>"F"</formula>
    </cfRule>
    <cfRule type="cellIs" dxfId="10" priority="38" stopIfTrue="1" operator="equal">
      <formula>"A"</formula>
    </cfRule>
  </conditionalFormatting>
  <dataValidations count="3">
    <dataValidation type="list" allowBlank="1" showInputMessage="1" showErrorMessage="1" sqref="S14 S18 O7 O9 S8 S4 O13 O15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6 joueurs)&amp;R&amp;"Comic Sans MS,Gras"&amp;20LIGUE FFB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I43"/>
  <sheetViews>
    <sheetView showGridLines="0" topLeftCell="I1" zoomScale="75" workbookViewId="0">
      <selection activeCell="J4" sqref="J4"/>
    </sheetView>
  </sheetViews>
  <sheetFormatPr baseColWidth="10" defaultRowHeight="19.5"/>
  <cols>
    <col min="1" max="1" width="10.42578125" style="125" hidden="1" customWidth="1"/>
    <col min="2" max="2" width="24.7109375" style="123" hidden="1" customWidth="1"/>
    <col min="3" max="3" width="5.42578125" style="152" hidden="1" customWidth="1"/>
    <col min="4" max="4" width="2.42578125" style="152" hidden="1" customWidth="1"/>
    <col min="5" max="5" width="10.7109375" style="126" hidden="1" customWidth="1"/>
    <col min="6" max="6" width="24.7109375" style="128" hidden="1" customWidth="1"/>
    <col min="7" max="7" width="5.28515625" style="128" hidden="1" customWidth="1"/>
    <col min="8" max="8" width="2.42578125" style="128" hidden="1" customWidth="1"/>
    <col min="9" max="9" width="10.7109375" style="127" customWidth="1"/>
    <col min="10" max="10" width="24.7109375" style="128" customWidth="1"/>
    <col min="11" max="11" width="5.28515625" style="128" customWidth="1"/>
    <col min="12" max="12" width="2.42578125" style="128" customWidth="1"/>
    <col min="13" max="13" width="10.7109375" style="127" customWidth="1"/>
    <col min="14" max="14" width="24.7109375" style="128" customWidth="1"/>
    <col min="15" max="15" width="5.28515625" style="128" customWidth="1"/>
    <col min="16" max="16" width="2.42578125" style="128" customWidth="1"/>
    <col min="17" max="17" width="10.7109375" style="127" customWidth="1"/>
    <col min="18" max="18" width="24.7109375" style="128" customWidth="1"/>
    <col min="19" max="19" width="5.28515625" style="128" customWidth="1"/>
    <col min="20" max="20" width="6.85546875" style="128" customWidth="1"/>
    <col min="21" max="21" width="6.85546875" style="127" hidden="1" customWidth="1"/>
    <col min="22" max="22" width="24" style="129" hidden="1" customWidth="1"/>
    <col min="23" max="27" width="11.42578125" style="130" hidden="1" customWidth="1"/>
    <col min="28" max="28" width="11.42578125" style="129" hidden="1" customWidth="1"/>
    <col min="29" max="29" width="24" style="129" hidden="1" customWidth="1"/>
    <col min="30" max="30" width="10.7109375" style="130" hidden="1" customWidth="1"/>
    <col min="31" max="31" width="11.42578125" style="129" hidden="1" customWidth="1"/>
    <col min="32" max="32" width="24" style="129" hidden="1" customWidth="1"/>
    <col min="33" max="33" width="11.42578125" style="130" hidden="1" customWidth="1"/>
    <col min="34" max="35" width="11.42578125" style="129" hidden="1" customWidth="1"/>
    <col min="36" max="16384" width="11.42578125" style="129"/>
  </cols>
  <sheetData>
    <row r="1" spans="2:35" ht="29.25">
      <c r="B1" s="207" t="s">
        <v>12</v>
      </c>
      <c r="C1" s="207"/>
      <c r="D1" s="207"/>
      <c r="F1" s="207" t="s">
        <v>13</v>
      </c>
      <c r="G1" s="207"/>
      <c r="H1" s="207"/>
      <c r="J1" s="207" t="s">
        <v>14</v>
      </c>
      <c r="K1" s="207"/>
      <c r="L1" s="207"/>
      <c r="N1" s="207" t="s">
        <v>64</v>
      </c>
      <c r="O1" s="207"/>
      <c r="P1" s="207"/>
    </row>
    <row r="2" spans="2:35" ht="22.5">
      <c r="B2" s="206" t="str">
        <f>"("&amp;Accueil!D20&amp;" manches)"</f>
        <v>( manches)</v>
      </c>
      <c r="C2" s="206"/>
      <c r="D2" s="206"/>
      <c r="F2" s="206" t="str">
        <f>"("&amp;Accueil!G20&amp;" manches)"</f>
        <v>( manches)</v>
      </c>
      <c r="G2" s="206"/>
      <c r="H2" s="206"/>
      <c r="I2" s="208" t="str">
        <f>"Match en "&amp;Accueil!D22&amp;" manches gagnantes"</f>
        <v>Match en 4 manches gagnantes</v>
      </c>
      <c r="J2" s="209"/>
      <c r="K2" s="209"/>
      <c r="L2" s="209"/>
      <c r="N2" s="208" t="str">
        <f>"Match en "&amp;Accueil!G22&amp;" manches gagnantes"</f>
        <v>Match en 5 manches gagnantes</v>
      </c>
      <c r="O2" s="208"/>
      <c r="P2" s="208"/>
      <c r="Q2" s="210"/>
    </row>
    <row r="3" spans="2:35" ht="24.95" customHeight="1">
      <c r="B3" s="81"/>
      <c r="C3" s="82"/>
      <c r="D3" s="131"/>
      <c r="E3" s="132"/>
      <c r="F3" s="133"/>
      <c r="G3" s="133"/>
      <c r="H3" s="133"/>
      <c r="I3" s="134"/>
      <c r="J3" s="133"/>
      <c r="K3" s="133"/>
      <c r="L3" s="133"/>
      <c r="M3" s="134"/>
      <c r="N3" s="133"/>
      <c r="O3" s="133"/>
      <c r="P3" s="133"/>
      <c r="Q3" s="134"/>
      <c r="R3" s="133"/>
      <c r="S3" s="133"/>
      <c r="V3" s="135" t="s">
        <v>21</v>
      </c>
      <c r="W3" s="136" t="s">
        <v>22</v>
      </c>
      <c r="X3" s="136" t="s">
        <v>23</v>
      </c>
      <c r="Y3" s="136" t="s">
        <v>24</v>
      </c>
      <c r="Z3" s="137" t="s">
        <v>64</v>
      </c>
      <c r="AA3" s="138" t="s">
        <v>26</v>
      </c>
      <c r="AC3" s="135" t="s">
        <v>21</v>
      </c>
      <c r="AD3" s="138" t="s">
        <v>25</v>
      </c>
      <c r="AF3" s="135" t="s">
        <v>21</v>
      </c>
      <c r="AG3" s="138" t="s">
        <v>25</v>
      </c>
      <c r="AH3" s="138" t="s">
        <v>26</v>
      </c>
      <c r="AI3" s="138" t="s">
        <v>27</v>
      </c>
    </row>
    <row r="4" spans="2:35" ht="24.95" customHeight="1">
      <c r="I4" s="139"/>
      <c r="J4" s="131"/>
      <c r="K4" s="140"/>
      <c r="L4" s="131"/>
      <c r="M4" s="139"/>
      <c r="N4" s="131"/>
      <c r="O4" s="140"/>
      <c r="P4" s="131"/>
      <c r="Q4" s="139"/>
      <c r="R4" s="131"/>
      <c r="S4" s="140"/>
      <c r="T4" s="65"/>
      <c r="U4" s="79"/>
      <c r="V4" s="141" t="str">
        <f>J6</f>
        <v>BONTOUX SYLVIE</v>
      </c>
      <c r="W4" s="154"/>
      <c r="X4" s="154"/>
      <c r="Y4" s="142">
        <f>IF(AND(L6="A",L12="A"),0,IF(L6="A",-L12,IF(L12="A",L6,L6-L12)))</f>
        <v>0</v>
      </c>
      <c r="Z4" s="142">
        <f>IF(N9=V4,IF(AND(P9="A",P21="A"),0,IF(OR(Y4&gt;0,L12="A"),IF(P9="A",-P21,IF(P21="A",P9,P9-P21)),0)),0)</f>
        <v>0</v>
      </c>
      <c r="AA4" s="143">
        <f>SUM(W4:Z4)</f>
        <v>0</v>
      </c>
      <c r="AC4" s="141" t="str">
        <f>'1'!AR4</f>
        <v>BONTOUX SYLVIE</v>
      </c>
      <c r="AD4" s="143">
        <f>'1'!AS4</f>
        <v>0</v>
      </c>
      <c r="AF4" s="141" t="str">
        <f>IF(Inscrits!B2=0,"",Inscrits!B2)</f>
        <v>PAPIN LAETITIA</v>
      </c>
      <c r="AG4" s="143" t="e">
        <f t="shared" ref="AG4:AG11" si="0">VLOOKUP(AF4,$AC$4:$AD$11,2,FALSE)</f>
        <v>#N/A</v>
      </c>
      <c r="AH4" s="143" t="e">
        <f t="shared" ref="AH4:AH11" si="1">VLOOKUP(AF4,$V$4:$AA$23,6,FALSE)</f>
        <v>#N/A</v>
      </c>
      <c r="AI4" s="144" t="e">
        <f t="shared" ref="AI4:AI11" si="2">AG4+AH4</f>
        <v>#N/A</v>
      </c>
    </row>
    <row r="5" spans="2:35" ht="24.95" customHeight="1">
      <c r="I5" s="139"/>
      <c r="J5" s="131"/>
      <c r="K5" s="131"/>
      <c r="L5" s="131"/>
      <c r="M5" s="139"/>
      <c r="N5" s="131"/>
      <c r="O5" s="131"/>
      <c r="P5" s="131"/>
      <c r="Q5" s="139"/>
      <c r="R5" s="131"/>
      <c r="S5" s="131"/>
      <c r="T5" s="65"/>
      <c r="U5" s="79"/>
      <c r="V5" s="153"/>
      <c r="W5" s="154"/>
      <c r="X5" s="154"/>
      <c r="Y5" s="154"/>
      <c r="Z5" s="154"/>
      <c r="AA5" s="154"/>
      <c r="AC5" s="141" t="str">
        <f>'1'!AR5</f>
        <v/>
      </c>
      <c r="AD5" s="143" t="str">
        <f>'1'!AS5</f>
        <v/>
      </c>
      <c r="AF5" s="141" t="str">
        <f>IF(Inscrits!B3=0,"",Inscrits!B3)</f>
        <v>BONTOUX SYLVIE</v>
      </c>
      <c r="AG5" s="143">
        <f t="shared" si="0"/>
        <v>0</v>
      </c>
      <c r="AH5" s="143">
        <f t="shared" si="1"/>
        <v>0</v>
      </c>
      <c r="AI5" s="144">
        <f t="shared" si="2"/>
        <v>0</v>
      </c>
    </row>
    <row r="6" spans="2:35" ht="24.95" customHeight="1">
      <c r="I6" s="139"/>
      <c r="J6" s="145" t="str">
        <f>IF('1'!U6=0,"",'1'!U6)</f>
        <v>BONTOUX SYLVIE</v>
      </c>
      <c r="K6" s="146" t="str">
        <f>IF('1'!V6=0,"",'1'!V6)</f>
        <v>(1)</v>
      </c>
      <c r="L6" s="147"/>
      <c r="M6" s="148"/>
      <c r="N6" s="131"/>
      <c r="O6" s="131"/>
      <c r="P6" s="131"/>
      <c r="Q6" s="139"/>
      <c r="R6" s="131"/>
      <c r="S6" s="131"/>
      <c r="T6" s="65"/>
      <c r="U6" s="79"/>
      <c r="V6" s="153"/>
      <c r="W6" s="154"/>
      <c r="X6" s="154"/>
      <c r="Y6" s="154"/>
      <c r="Z6" s="154"/>
      <c r="AA6" s="154"/>
      <c r="AC6" s="141" t="str">
        <f>'1'!AR6</f>
        <v/>
      </c>
      <c r="AD6" s="143" t="str">
        <f>'1'!AS6</f>
        <v/>
      </c>
      <c r="AF6" s="141" t="str">
        <f>IF(Inscrits!B4=0,"",Inscrits!B4)</f>
        <v>SAVONET VALERIE</v>
      </c>
      <c r="AG6" s="143" t="e">
        <f t="shared" si="0"/>
        <v>#N/A</v>
      </c>
      <c r="AH6" s="143" t="e">
        <f t="shared" si="1"/>
        <v>#N/A</v>
      </c>
      <c r="AI6" s="144" t="e">
        <f t="shared" si="2"/>
        <v>#N/A</v>
      </c>
    </row>
    <row r="7" spans="2:35" ht="24.95" customHeight="1">
      <c r="I7" s="139"/>
      <c r="J7" s="131"/>
      <c r="K7" s="131"/>
      <c r="L7" s="131"/>
      <c r="M7" s="148"/>
      <c r="N7" s="131"/>
      <c r="O7" s="131"/>
      <c r="P7" s="131"/>
      <c r="Q7" s="139"/>
      <c r="R7" s="131"/>
      <c r="S7" s="131"/>
      <c r="T7" s="65"/>
      <c r="U7" s="79"/>
      <c r="V7" s="153"/>
      <c r="W7" s="154"/>
      <c r="X7" s="154"/>
      <c r="Y7" s="154"/>
      <c r="Z7" s="154"/>
      <c r="AA7" s="154"/>
      <c r="AC7" s="141" t="str">
        <f>'1'!AR7</f>
        <v>BLANC 1</v>
      </c>
      <c r="AD7" s="143">
        <f>'1'!AS7</f>
        <v>0</v>
      </c>
      <c r="AF7" s="141" t="str">
        <f>IF(Inscrits!B5=0,"",Inscrits!B5)</f>
        <v>BLANC 1</v>
      </c>
      <c r="AG7" s="143">
        <f t="shared" si="0"/>
        <v>0</v>
      </c>
      <c r="AH7" s="143">
        <f t="shared" si="1"/>
        <v>0</v>
      </c>
      <c r="AI7" s="144">
        <f t="shared" si="2"/>
        <v>0</v>
      </c>
    </row>
    <row r="8" spans="2:35" ht="24.95" customHeight="1">
      <c r="I8" s="139"/>
      <c r="J8" s="131"/>
      <c r="K8" s="131"/>
      <c r="L8" s="131"/>
      <c r="M8" s="148"/>
      <c r="N8" s="131"/>
      <c r="O8" s="131"/>
      <c r="P8" s="131"/>
      <c r="Q8" s="139"/>
      <c r="R8" s="131"/>
      <c r="S8" s="131"/>
      <c r="T8" s="65"/>
      <c r="U8" s="79"/>
      <c r="V8" s="153"/>
      <c r="W8" s="154"/>
      <c r="X8" s="154"/>
      <c r="Y8" s="154"/>
      <c r="Z8" s="154"/>
      <c r="AA8" s="154"/>
      <c r="AC8" s="141" t="str">
        <f>'1'!AR14</f>
        <v/>
      </c>
      <c r="AD8" s="143" t="str">
        <f>'1'!AS14</f>
        <v/>
      </c>
      <c r="AF8" s="141" t="str">
        <f>IF(Inscrits!B6=0,"",Inscrits!B6)</f>
        <v>BLANC 2</v>
      </c>
      <c r="AG8" s="143" t="e">
        <f t="shared" si="0"/>
        <v>#N/A</v>
      </c>
      <c r="AH8" s="143" t="e">
        <f t="shared" si="1"/>
        <v>#N/A</v>
      </c>
      <c r="AI8" s="144" t="e">
        <f t="shared" si="2"/>
        <v>#N/A</v>
      </c>
    </row>
    <row r="9" spans="2:35" ht="24.95" customHeight="1">
      <c r="I9" s="134"/>
      <c r="J9" s="81" t="s">
        <v>75</v>
      </c>
      <c r="K9" s="82"/>
      <c r="L9" s="133"/>
      <c r="M9" s="149"/>
      <c r="N9" s="145" t="str">
        <f>IF(AND(L6="A",L12="A"),J6,IF(L6="A",J12,IF(L12="A",J6,IF(L6=L12,"",(IF(L6&gt;L12,J6,J12))))))</f>
        <v/>
      </c>
      <c r="O9" s="146" t="str">
        <f>IF(AND(L6="A",L12="A"),K6,IF(L6="A",K12,IF(L12="A",K6,IF(L6=L12,"",(IF(L6&gt;L12,K6,K12))))))</f>
        <v/>
      </c>
      <c r="P9" s="147"/>
      <c r="Q9" s="149"/>
      <c r="R9" s="131"/>
      <c r="S9" s="131"/>
      <c r="T9" s="65"/>
      <c r="V9" s="153"/>
      <c r="W9" s="154"/>
      <c r="X9" s="154"/>
      <c r="Y9" s="154"/>
      <c r="Z9" s="154"/>
      <c r="AA9" s="154"/>
      <c r="AC9" s="141" t="str">
        <f>'1'!AR15</f>
        <v>BLANC 3</v>
      </c>
      <c r="AD9" s="143">
        <f>'1'!AS15</f>
        <v>0</v>
      </c>
      <c r="AF9" s="141" t="str">
        <f>IF(Inscrits!B7=0,"",Inscrits!B7)</f>
        <v>BLANC 3</v>
      </c>
      <c r="AG9" s="143">
        <f t="shared" si="0"/>
        <v>0</v>
      </c>
      <c r="AH9" s="143">
        <f t="shared" si="1"/>
        <v>0</v>
      </c>
      <c r="AI9" s="144">
        <f t="shared" si="2"/>
        <v>0</v>
      </c>
    </row>
    <row r="10" spans="2:35" ht="24.95" customHeight="1">
      <c r="I10" s="139"/>
      <c r="J10" s="131"/>
      <c r="K10" s="140"/>
      <c r="L10" s="131"/>
      <c r="M10" s="148"/>
      <c r="N10" s="131"/>
      <c r="O10" s="140"/>
      <c r="P10" s="131"/>
      <c r="Q10" s="148"/>
      <c r="R10" s="131"/>
      <c r="S10" s="140"/>
      <c r="T10" s="65"/>
      <c r="U10" s="79"/>
      <c r="V10" s="141" t="str">
        <f>J12</f>
        <v/>
      </c>
      <c r="W10" s="154"/>
      <c r="X10" s="154"/>
      <c r="Y10" s="142">
        <f>IF(AND(L6="A",L12="A"),0,IF(L6="A",L12,IF(L12="A",-L6,L12-L6)))</f>
        <v>0</v>
      </c>
      <c r="Z10" s="142">
        <f>IF(N9=V10,IF(AND(P9="A",P21="A"),0,IF(OR(Y10&gt;0,L6="A"),IF(P9="A",-P21,IF(P21="A",P9,P9-P21)),0)),0)</f>
        <v>0</v>
      </c>
      <c r="AA10" s="143">
        <f>SUM(W10:Z10)</f>
        <v>0</v>
      </c>
      <c r="AC10" s="141">
        <f>'1'!AR16</f>
        <v>0</v>
      </c>
      <c r="AD10" s="143">
        <f>'1'!AS16</f>
        <v>0</v>
      </c>
      <c r="AF10" s="141" t="e">
        <f>IF(Inscrits!#REF!=0,"",Inscrits!#REF!)</f>
        <v>#REF!</v>
      </c>
      <c r="AG10" s="143" t="e">
        <f t="shared" si="0"/>
        <v>#REF!</v>
      </c>
      <c r="AH10" s="143" t="e">
        <f t="shared" si="1"/>
        <v>#REF!</v>
      </c>
      <c r="AI10" s="144" t="e">
        <f t="shared" si="2"/>
        <v>#REF!</v>
      </c>
    </row>
    <row r="11" spans="2:35" ht="24.95" customHeight="1">
      <c r="I11" s="139"/>
      <c r="J11" s="131"/>
      <c r="K11" s="131"/>
      <c r="L11" s="131"/>
      <c r="M11" s="148"/>
      <c r="N11" s="131"/>
      <c r="O11" s="131"/>
      <c r="P11" s="131"/>
      <c r="Q11" s="148"/>
      <c r="R11" s="131"/>
      <c r="S11" s="131"/>
      <c r="T11" s="65"/>
      <c r="U11" s="79"/>
      <c r="V11" s="153"/>
      <c r="W11" s="154"/>
      <c r="X11" s="154"/>
      <c r="Y11" s="154"/>
      <c r="Z11" s="154"/>
      <c r="AA11" s="154"/>
      <c r="AC11" s="141">
        <f>'1'!AR17</f>
        <v>0</v>
      </c>
      <c r="AD11" s="143">
        <f>'1'!AS17</f>
        <v>0</v>
      </c>
      <c r="AF11" s="141" t="e">
        <f>IF(Inscrits!#REF!=0,"",Inscrits!#REF!)</f>
        <v>#REF!</v>
      </c>
      <c r="AG11" s="143" t="e">
        <f t="shared" si="0"/>
        <v>#REF!</v>
      </c>
      <c r="AH11" s="143" t="e">
        <f t="shared" si="1"/>
        <v>#REF!</v>
      </c>
      <c r="AI11" s="144" t="e">
        <f t="shared" si="2"/>
        <v>#REF!</v>
      </c>
    </row>
    <row r="12" spans="2:35" ht="24.95" customHeight="1">
      <c r="I12" s="139"/>
      <c r="J12" s="145" t="str">
        <f>IF('1'!B8=0,"",'1'!B8)</f>
        <v/>
      </c>
      <c r="K12" s="146" t="str">
        <f>IF('1'!C8=0,"",'1'!C8)</f>
        <v/>
      </c>
      <c r="L12" s="147"/>
      <c r="M12" s="148"/>
      <c r="N12" s="131"/>
      <c r="O12" s="131"/>
      <c r="P12" s="131"/>
      <c r="Q12" s="148"/>
      <c r="R12" s="131"/>
      <c r="S12" s="131"/>
      <c r="T12" s="65"/>
      <c r="U12" s="79"/>
      <c r="V12" s="153"/>
      <c r="W12" s="154"/>
      <c r="X12" s="154"/>
      <c r="Y12" s="154"/>
      <c r="Z12" s="154"/>
      <c r="AA12" s="154"/>
    </row>
    <row r="13" spans="2:35" ht="24.95" customHeight="1">
      <c r="I13" s="139"/>
      <c r="J13" s="131"/>
      <c r="K13" s="131"/>
      <c r="L13" s="131"/>
      <c r="M13" s="139"/>
      <c r="N13" s="131"/>
      <c r="O13" s="131"/>
      <c r="P13" s="131"/>
      <c r="Q13" s="148"/>
      <c r="R13" s="131"/>
      <c r="S13" s="131"/>
      <c r="T13" s="65"/>
      <c r="U13" s="79"/>
      <c r="V13" s="141" t="str">
        <f>J18</f>
        <v/>
      </c>
      <c r="W13" s="154"/>
      <c r="X13" s="154"/>
      <c r="Y13" s="142">
        <f>IF(AND(L18="A",L24="A"),0,IF(L18="A",-L24,IF(L18="A",L24,L18-L24)))</f>
        <v>0</v>
      </c>
      <c r="Z13" s="142">
        <f>IF(N21=V13,IF(AND(P9="A",P21="A"),0,IF(OR(Y13&gt;0,L24="A"),IF(P21="A",-P9,IF(P9="A",P21,P21-P9)),0)),0)</f>
        <v>0</v>
      </c>
      <c r="AA13" s="143">
        <f>SUM(W13:Z13)</f>
        <v>0</v>
      </c>
    </row>
    <row r="14" spans="2:35" ht="24.95" customHeight="1">
      <c r="I14" s="139"/>
      <c r="J14" s="131"/>
      <c r="K14" s="131"/>
      <c r="L14" s="131"/>
      <c r="M14" s="139"/>
      <c r="N14" s="131"/>
      <c r="O14" s="131"/>
      <c r="P14" s="131"/>
      <c r="Q14" s="148"/>
      <c r="R14" s="131"/>
      <c r="S14" s="131"/>
      <c r="T14" s="65"/>
      <c r="U14" s="79"/>
      <c r="V14" s="153"/>
      <c r="W14" s="154"/>
      <c r="X14" s="154"/>
      <c r="Y14" s="154"/>
      <c r="Z14" s="154"/>
      <c r="AA14" s="154"/>
    </row>
    <row r="15" spans="2:35" ht="24.95" customHeight="1">
      <c r="I15" s="134"/>
      <c r="J15" s="133"/>
      <c r="K15" s="133"/>
      <c r="L15" s="133"/>
      <c r="M15" s="134"/>
      <c r="N15" s="81" t="s">
        <v>77</v>
      </c>
      <c r="O15" s="82"/>
      <c r="P15" s="133"/>
      <c r="Q15" s="149"/>
      <c r="R15" s="145" t="str">
        <f>IF(AND(P9="A",P21="A"),N9,IF(P9="A",N21,IF(P21="A",N9,IF(P9=P21,"",(IF(P9&gt;P21,N9,N21))))))</f>
        <v/>
      </c>
      <c r="S15" s="146" t="str">
        <f>IF(AND(P9="F",P21="F"),O9,IF(P9="F",O21,IF(P21="F",O9,IF(P9=P21,"",(IF(P9&gt;P21,O9,O21))))))</f>
        <v/>
      </c>
      <c r="T15" s="65"/>
      <c r="V15" s="153"/>
      <c r="W15" s="154"/>
      <c r="X15" s="154"/>
      <c r="Y15" s="154"/>
      <c r="Z15" s="154"/>
      <c r="AA15" s="154"/>
    </row>
    <row r="16" spans="2:35" ht="24.95" customHeight="1">
      <c r="I16" s="139"/>
      <c r="J16" s="131"/>
      <c r="K16" s="140"/>
      <c r="L16" s="131"/>
      <c r="M16" s="139"/>
      <c r="N16" s="131"/>
      <c r="O16" s="140"/>
      <c r="P16" s="131"/>
      <c r="Q16" s="148"/>
      <c r="R16" s="131"/>
      <c r="S16" s="140"/>
      <c r="T16" s="65"/>
      <c r="U16" s="79"/>
      <c r="V16" s="153"/>
      <c r="W16" s="154"/>
      <c r="X16" s="154"/>
      <c r="Y16" s="154"/>
      <c r="Z16" s="154"/>
      <c r="AA16" s="154"/>
    </row>
    <row r="17" spans="3:27" ht="24.95" customHeight="1">
      <c r="I17" s="139"/>
      <c r="J17" s="131"/>
      <c r="K17" s="131"/>
      <c r="L17" s="131"/>
      <c r="M17" s="139"/>
      <c r="N17" s="131"/>
      <c r="O17" s="131"/>
      <c r="P17" s="131"/>
      <c r="Q17" s="148"/>
      <c r="R17" s="131"/>
      <c r="S17" s="131"/>
      <c r="T17" s="65"/>
      <c r="U17" s="79"/>
      <c r="V17" s="153"/>
      <c r="W17" s="154"/>
      <c r="X17" s="154"/>
      <c r="Y17" s="154"/>
      <c r="Z17" s="154"/>
      <c r="AA17" s="154"/>
    </row>
    <row r="18" spans="3:27" ht="24.95" customHeight="1">
      <c r="I18" s="139"/>
      <c r="J18" s="145" t="str">
        <f>IF('1'!U16=0,"",'1'!U16)</f>
        <v/>
      </c>
      <c r="K18" s="146" t="str">
        <f>IF('1'!V16=0,"",'1'!V16)</f>
        <v/>
      </c>
      <c r="L18" s="147"/>
      <c r="M18" s="148"/>
      <c r="N18" s="131"/>
      <c r="O18" s="131"/>
      <c r="P18" s="131"/>
      <c r="Q18" s="148"/>
      <c r="R18" s="131"/>
      <c r="S18" s="131"/>
      <c r="T18" s="65"/>
      <c r="U18" s="79"/>
      <c r="V18" s="153"/>
      <c r="W18" s="154"/>
      <c r="X18" s="154"/>
      <c r="Y18" s="154"/>
      <c r="Z18" s="154"/>
      <c r="AA18" s="154"/>
    </row>
    <row r="19" spans="3:27" ht="24.95" customHeight="1">
      <c r="I19" s="139"/>
      <c r="J19" s="131"/>
      <c r="K19" s="131"/>
      <c r="L19" s="131"/>
      <c r="M19" s="148"/>
      <c r="N19" s="131"/>
      <c r="O19" s="131"/>
      <c r="P19" s="131"/>
      <c r="Q19" s="148"/>
      <c r="R19" s="131"/>
      <c r="S19" s="131"/>
      <c r="T19" s="65"/>
      <c r="U19" s="79"/>
      <c r="V19" s="141" t="str">
        <f>J24</f>
        <v>BLANC 1</v>
      </c>
      <c r="W19" s="154"/>
      <c r="X19" s="154"/>
      <c r="Y19" s="142">
        <f>IF(AND(L18="A",L24="A"),0,IF(L18="A",L24,IF(L18="A",-L24,L24-L18)))</f>
        <v>0</v>
      </c>
      <c r="Z19" s="142">
        <f>IF(N21=V19,IF(AND(P9="A",P21="A"),0,IF(OR(Y19&gt;0,L18="A"),IF(P21="A",-P9,IF(P9="A",P21,P21-P9)),0)),0)</f>
        <v>0</v>
      </c>
      <c r="AA19" s="143">
        <f>SUM(W19:Z19)</f>
        <v>0</v>
      </c>
    </row>
    <row r="20" spans="3:27" ht="24.95" customHeight="1">
      <c r="I20" s="139"/>
      <c r="J20" s="131"/>
      <c r="K20" s="131"/>
      <c r="L20" s="131"/>
      <c r="M20" s="148"/>
      <c r="N20" s="131"/>
      <c r="O20" s="131"/>
      <c r="P20" s="131"/>
      <c r="Q20" s="148"/>
      <c r="R20" s="131"/>
      <c r="S20" s="131"/>
      <c r="T20" s="65"/>
      <c r="U20" s="79"/>
      <c r="V20" s="150" t="str">
        <f>'1'!AR14</f>
        <v/>
      </c>
      <c r="W20" s="129"/>
      <c r="X20" s="129"/>
      <c r="Y20" s="129"/>
      <c r="Z20" s="129"/>
      <c r="AA20" s="151">
        <v>0</v>
      </c>
    </row>
    <row r="21" spans="3:27" ht="24.95" customHeight="1">
      <c r="I21" s="134"/>
      <c r="J21" s="81" t="s">
        <v>76</v>
      </c>
      <c r="K21" s="82"/>
      <c r="L21" s="133"/>
      <c r="M21" s="149"/>
      <c r="N21" s="145" t="str">
        <f>IF(AND(L18="A",L24="A"),J18,IF(L18="A",J24,IF(L24="A",J18,IF(L18=L24,"",(IF(L18&gt;L24,J18,J24))))))</f>
        <v/>
      </c>
      <c r="O21" s="146" t="str">
        <f>IF(AND(L18="A",L24="A"),K18,IF(L18="A",K24,IF(L24="A",K18,IF(L18=L24,"",(IF(L18&gt;L24,K18,K24))))))</f>
        <v/>
      </c>
      <c r="P21" s="147"/>
      <c r="Q21" s="149"/>
      <c r="R21" s="131"/>
      <c r="S21" s="131"/>
      <c r="T21" s="65"/>
      <c r="V21" s="150" t="str">
        <f>'1'!AR15</f>
        <v>BLANC 3</v>
      </c>
      <c r="W21" s="129"/>
      <c r="X21" s="129"/>
      <c r="Y21" s="129"/>
      <c r="Z21" s="129"/>
      <c r="AA21" s="151">
        <v>0</v>
      </c>
    </row>
    <row r="22" spans="3:27" ht="24.95" customHeight="1">
      <c r="I22" s="139"/>
      <c r="J22" s="131"/>
      <c r="K22" s="140"/>
      <c r="L22" s="131"/>
      <c r="M22" s="148"/>
      <c r="N22" s="131"/>
      <c r="O22" s="140"/>
      <c r="P22" s="131"/>
      <c r="Q22" s="139"/>
      <c r="R22" s="131"/>
      <c r="S22" s="140"/>
      <c r="T22" s="65"/>
      <c r="U22" s="79"/>
      <c r="V22" s="150">
        <f>'1'!AR16</f>
        <v>0</v>
      </c>
      <c r="W22" s="129"/>
      <c r="X22" s="129"/>
      <c r="Y22" s="129"/>
      <c r="Z22" s="129"/>
      <c r="AA22" s="151">
        <v>0</v>
      </c>
    </row>
    <row r="23" spans="3:27" ht="24.95" customHeight="1">
      <c r="I23" s="139"/>
      <c r="J23" s="131"/>
      <c r="K23" s="131"/>
      <c r="L23" s="131"/>
      <c r="M23" s="148"/>
      <c r="N23" s="131"/>
      <c r="O23" s="131"/>
      <c r="P23" s="131"/>
      <c r="Q23" s="139"/>
      <c r="R23" s="131"/>
      <c r="S23" s="131"/>
      <c r="T23" s="65"/>
      <c r="U23" s="79"/>
      <c r="V23" s="150">
        <f>'1'!AR17</f>
        <v>0</v>
      </c>
      <c r="W23" s="129"/>
      <c r="X23" s="129"/>
      <c r="Y23" s="129"/>
      <c r="Z23" s="129"/>
      <c r="AA23" s="151">
        <v>0</v>
      </c>
    </row>
    <row r="24" spans="3:27" ht="24.95" customHeight="1">
      <c r="I24" s="139"/>
      <c r="J24" s="145" t="str">
        <f>IF('1'!B18=0,"",'1'!B18)</f>
        <v>BLANC 1</v>
      </c>
      <c r="K24" s="146" t="str">
        <f>IF('1'!C18=0,"",'1'!C18)</f>
        <v>(NC)</v>
      </c>
      <c r="L24" s="147"/>
      <c r="M24" s="148"/>
      <c r="N24" s="131"/>
      <c r="O24" s="131"/>
      <c r="P24" s="131"/>
      <c r="Q24" s="139"/>
      <c r="R24" s="131"/>
      <c r="S24" s="131"/>
      <c r="T24" s="65"/>
      <c r="U24" s="79"/>
    </row>
    <row r="25" spans="3:27" ht="24.95" customHeight="1">
      <c r="I25" s="139"/>
      <c r="J25" s="131"/>
      <c r="K25" s="131"/>
      <c r="L25" s="131"/>
      <c r="M25" s="139"/>
      <c r="N25" s="131"/>
      <c r="O25" s="131"/>
      <c r="P25" s="131"/>
      <c r="Q25" s="139"/>
      <c r="R25" s="131"/>
      <c r="S25" s="131"/>
      <c r="T25" s="65"/>
      <c r="U25" s="79"/>
    </row>
    <row r="26" spans="3:27" ht="24.95" customHeight="1">
      <c r="I26" s="139"/>
      <c r="J26" s="131"/>
      <c r="K26" s="131"/>
      <c r="L26" s="131"/>
      <c r="M26" s="139"/>
      <c r="N26" s="131"/>
      <c r="O26" s="131"/>
      <c r="P26" s="131"/>
      <c r="Q26" s="139"/>
      <c r="R26" s="131"/>
      <c r="S26" s="131"/>
      <c r="T26" s="65"/>
      <c r="U26" s="79"/>
    </row>
    <row r="27" spans="3:27" ht="24.75" customHeight="1"/>
    <row r="28" spans="3:27" ht="24.75" customHeight="1"/>
    <row r="29" spans="3:27" ht="24.75" customHeight="1"/>
    <row r="30" spans="3:27" ht="24.75" customHeight="1"/>
    <row r="31" spans="3:27" ht="24.75" customHeight="1"/>
    <row r="32" spans="3:27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mergeCells count="8">
    <mergeCell ref="F2:H2"/>
    <mergeCell ref="B1:D1"/>
    <mergeCell ref="B2:D2"/>
    <mergeCell ref="N1:P1"/>
    <mergeCell ref="J1:L1"/>
    <mergeCell ref="F1:H1"/>
    <mergeCell ref="I2:L2"/>
    <mergeCell ref="N2:Q2"/>
  </mergeCells>
  <phoneticPr fontId="0" type="noConversion"/>
  <conditionalFormatting sqref="J24:K24 J6:K6 J12:K12 J18:K18">
    <cfRule type="expression" dxfId="9" priority="1" stopIfTrue="1">
      <formula>AND(($F$5=$J$6),($F$5&lt;&gt;""))</formula>
    </cfRule>
    <cfRule type="expression" priority="2" stopIfTrue="1">
      <formula>$F$7=$J$6</formula>
    </cfRule>
    <cfRule type="expression" dxfId="8" priority="3" stopIfTrue="1">
      <formula>AND(($G$6&lt;&gt;""),($F$5&lt;&gt;""))</formula>
    </cfRule>
  </conditionalFormatting>
  <conditionalFormatting sqref="N9:O9">
    <cfRule type="expression" dxfId="7" priority="4" stopIfTrue="1">
      <formula>AND(($N$9=$R$15),($N$9&lt;&gt;""))</formula>
    </cfRule>
    <cfRule type="expression" priority="5" stopIfTrue="1">
      <formula>$N$21=$R$15</formula>
    </cfRule>
    <cfRule type="expression" dxfId="6" priority="6" stopIfTrue="1">
      <formula>AND(($O$15&lt;&gt;""),($N$9&lt;&gt;""))</formula>
    </cfRule>
  </conditionalFormatting>
  <conditionalFormatting sqref="N21:O21">
    <cfRule type="expression" dxfId="5" priority="7" stopIfTrue="1">
      <formula>AND(($N$21=$R$15),($N$21&lt;&gt;""))</formula>
    </cfRule>
    <cfRule type="expression" priority="8" stopIfTrue="1">
      <formula>$N$9=$R$15</formula>
    </cfRule>
    <cfRule type="expression" dxfId="4" priority="9" stopIfTrue="1">
      <formula>AND(($O$15&lt;&gt;""),($N$21&lt;&gt;""))</formula>
    </cfRule>
  </conditionalFormatting>
  <conditionalFormatting sqref="P9 L6 L12 L18 L24 P21">
    <cfRule type="cellIs" dxfId="3" priority="10" stopIfTrue="1" operator="equal">
      <formula>"A"</formula>
    </cfRule>
  </conditionalFormatting>
  <dataValidations count="3">
    <dataValidation type="list" allowBlank="1" showInputMessage="1" showErrorMessage="1" sqref="P9 P21">
      <formula1>NB_Parties_Final</formula1>
    </dataValidation>
    <dataValidation type="list" allowBlank="1" showInputMessage="1" showErrorMessage="1" sqref="L6 L24 L18 L12">
      <formula1>NB_Parties_Demi</formula1>
    </dataValidation>
    <dataValidation type="list" allowBlank="1" showInputMessage="1" showErrorMessage="1" sqref="C3 K9 O15 K21">
      <formula1>Billard_name</formula1>
    </dataValidation>
  </dataValidations>
  <printOptions horizontalCentered="1" verticalCentered="1"/>
  <pageMargins left="0.67244094488188999" right="0.67244094488188999" top="1.35110236220472" bottom="1.05740157480315" header="0.31496062992126" footer="0.31496062992126"/>
  <pageSetup paperSize="9" scale="63" orientation="landscape" horizontalDpi="4294967294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
(Tableau de 6 joueurs)&amp;R&amp;"Comic Sans MS,Gras"&amp;20LIGUE FFB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C1:Q7"/>
  <sheetViews>
    <sheetView showGridLines="0" workbookViewId="0">
      <selection activeCell="I1" sqref="I1"/>
    </sheetView>
  </sheetViews>
  <sheetFormatPr baseColWidth="10" defaultRowHeight="15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1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9" width="3.7109375" style="2" customWidth="1"/>
    <col min="10" max="10" width="9.7109375" style="2" customWidth="1"/>
    <col min="11" max="11" width="25.28515625" style="2" customWidth="1"/>
    <col min="12" max="12" width="10.42578125" style="2" customWidth="1"/>
    <col min="13" max="13" width="10.42578125" style="2" bestFit="1" customWidth="1"/>
    <col min="14" max="14" width="2.140625" style="1" bestFit="1" customWidth="1"/>
    <col min="15" max="15" width="21.7109375" style="1" customWidth="1"/>
    <col min="16" max="16" width="2.140625" style="1" customWidth="1"/>
    <col min="17" max="17" width="26.28515625" style="1" customWidth="1"/>
    <col min="18" max="16384" width="11.42578125" style="1"/>
  </cols>
  <sheetData>
    <row r="1" spans="3:17" s="28" customFormat="1" ht="16.5">
      <c r="C1" s="26" t="s">
        <v>28</v>
      </c>
      <c r="D1" s="27" t="s">
        <v>15</v>
      </c>
      <c r="E1" s="26" t="s">
        <v>18</v>
      </c>
      <c r="F1" s="26" t="s">
        <v>19</v>
      </c>
      <c r="G1" s="26" t="s">
        <v>20</v>
      </c>
      <c r="H1" s="26" t="s">
        <v>103</v>
      </c>
      <c r="I1" s="26" t="s">
        <v>104</v>
      </c>
      <c r="J1" s="26" t="s">
        <v>53</v>
      </c>
      <c r="K1" s="26" t="s">
        <v>54</v>
      </c>
      <c r="L1" s="26" t="s">
        <v>55</v>
      </c>
      <c r="M1" s="26" t="s">
        <v>44</v>
      </c>
      <c r="Q1" s="39"/>
    </row>
    <row r="2" spans="3:17">
      <c r="C2" s="3">
        <v>1</v>
      </c>
      <c r="D2" s="52" t="str">
        <f>Final!R15</f>
        <v/>
      </c>
      <c r="E2" s="53"/>
      <c r="F2" s="54" t="str">
        <f>IF(ISNA(IF(LEFT(Division,2)="R1",VLOOKUP(E2,Points!$A$2:$D$9,2,FALSE),IF(LEFT(Division,2)="R2",VLOOKUP(E2,Points!$A$2:$D$9,3,FALSE),IF(LEFT(Division,2)="R3",VLOOKUP(E2,Points!$A$2:$D$9,4,FALSE),"DIV ???")))),0,IF(LEFT(Division,2)="R1",VLOOKUP(E2,Points!$A$2:$D$9,2,FALSE),IF(LEFT(Division,2)="R2",VLOOKUP(E2,Points!$A$2:$D$9,3,FALSE),IF(LEFT(Division,2)="R3",VLOOKUP(E2,Points!$A$2:$D$9,4,FALSE),"DIV ???"))))</f>
        <v>DIV ???</v>
      </c>
      <c r="G2" s="55" t="str">
        <f>IF(ISERROR(VLOOKUP(D2,Final!$AF$4:$AI$11,4,FALSE)),"",VLOOKUP(D2,Final!$AF$4:$AI$11,4,FALSE))</f>
        <v/>
      </c>
      <c r="H2" s="55"/>
      <c r="I2" s="55"/>
      <c r="J2" s="55" t="str">
        <f>IF(ISNA(VLOOKUP(D2,Inscrits!B:E,3,FALSE)),"",VLOOKUP(D2,Inscrits!B:E,3,FALSE))</f>
        <v/>
      </c>
      <c r="K2" s="55" t="str">
        <f>IF(ISNA(VLOOKUP(D2,Inscrits!B:E,4,FALSE)),"",VLOOKUP(D2,Inscrits!B:E,4,FALSE))</f>
        <v/>
      </c>
      <c r="L2" s="55" t="str">
        <f>IF(ISNA(VLOOKUP(D2,Inscrits!B:E,5,FALSE)),"",VLOOKUP(D2,Inscrits!B:E,5,FALSE))</f>
        <v/>
      </c>
      <c r="M2" s="55">
        <f>IF(NB_JOUEURS_UP&gt;0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0</v>
      </c>
      <c r="Q2" s="40"/>
    </row>
    <row r="3" spans="3:17">
      <c r="C3" s="3">
        <v>2</v>
      </c>
      <c r="D3" s="52" t="str">
        <f>IF(Final!P21="A",Final!N21,IF(Final!P9="A",Final!N9,IF(Final!P9&lt;Final!P21,Final!N9,Final!N21)))</f>
        <v/>
      </c>
      <c r="E3" s="53"/>
      <c r="F3" s="54" t="str">
        <f>IF(ISNA(IF(LEFT(Division,2)="R1",VLOOKUP(E3,Points!$A$2:$D$9,2,FALSE),IF(LEFT(Division,2)="R2",VLOOKUP(E3,Points!$A$2:$D$9,3,FALSE),IF(LEFT(Division,2)="R3",VLOOKUP(E3,Points!$A$2:$D$9,4,FALSE),"DIV ???")))),0,IF(LEFT(Division,2)="R1",VLOOKUP(E3,Points!$A$2:$D$9,2,FALSE),IF(LEFT(Division,2)="R2",VLOOKUP(E3,Points!$A$2:$D$9,3,FALSE),IF(LEFT(Division,2)="R3",VLOOKUP(E3,Points!$A$2:$D$9,4,FALSE),"DIV ???"))))</f>
        <v>DIV ???</v>
      </c>
      <c r="G3" s="55" t="str">
        <f>IF(ISERROR(VLOOKUP(D3,Final!$AF$4:$AI$11,4,FALSE)),"",VLOOKUP(D3,Final!$AF$4:$AI$11,4,FALSE))</f>
        <v/>
      </c>
      <c r="H3" s="55"/>
      <c r="I3" s="55"/>
      <c r="J3" s="55" t="str">
        <f>IF(ISNA(VLOOKUP(D3,Inscrits!B:E,3,FALSE)),"",VLOOKUP(D3,Inscrits!B:E,3,FALSE))</f>
        <v/>
      </c>
      <c r="K3" s="55" t="str">
        <f>IF(ISNA(VLOOKUP(D3,Inscrits!B:E,4,FALSE)),"",VLOOKUP(D3,Inscrits!B:E,4,FALSE))</f>
        <v/>
      </c>
      <c r="L3" s="55" t="str">
        <f>IF(ISNA(VLOOKUP(D3,Inscrits!B:E,5,FALSE)),"",VLOOKUP(D3,Inscrits!B:E,5,FALSE))</f>
        <v/>
      </c>
      <c r="M3" s="55">
        <f>IF(NB_JOUEURS_UP&gt;1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0</v>
      </c>
      <c r="Q3" s="40"/>
    </row>
    <row r="4" spans="3:17">
      <c r="C4" s="3">
        <v>3</v>
      </c>
      <c r="D4" s="52" t="str">
        <f>IF(Final!L12="A",Final!J12,IF(Final!L6="A",Final!J6,IF(Final!L6&lt;Final!L12,Final!J6,Final!J12)))</f>
        <v/>
      </c>
      <c r="E4" s="53"/>
      <c r="F4" s="54" t="str">
        <f>IF(ISNA(IF(LEFT(Division,2)="R1",VLOOKUP(E4,Points!$A$2:$D$9,2,FALSE),IF(LEFT(Division,2)="R2",VLOOKUP(E4,Points!$A$2:$D$9,3,FALSE),IF(LEFT(Division,2)="R3",VLOOKUP(E4,Points!$A$2:$D$9,4,FALSE),"DIV ???")))),0,IF(LEFT(Division,2)="R1",VLOOKUP(E4,Points!$A$2:$D$9,2,FALSE),IF(LEFT(Division,2)="R2",VLOOKUP(E4,Points!$A$2:$D$9,3,FALSE),IF(LEFT(Division,2)="R3",VLOOKUP(E4,Points!$A$2:$D$9,4,FALSE),"DIV ???"))))</f>
        <v>DIV ???</v>
      </c>
      <c r="G4" s="55" t="str">
        <f>IF(ISERROR(VLOOKUP(D4,Final!$AF$4:$AI$11,4,FALSE)),"",VLOOKUP(D4,Final!$AF$4:$AI$11,4,FALSE))</f>
        <v/>
      </c>
      <c r="H4" s="55"/>
      <c r="I4" s="55"/>
      <c r="J4" s="55" t="str">
        <f>IF(ISNA(VLOOKUP(D4,Inscrits!B:E,3,FALSE)),"",VLOOKUP(D4,Inscrits!B:E,3,FALSE))</f>
        <v/>
      </c>
      <c r="K4" s="55" t="str">
        <f>IF(ISNA(VLOOKUP(D4,Inscrits!B:E,4,FALSE)),"",VLOOKUP(D4,Inscrits!B:E,4,FALSE))</f>
        <v/>
      </c>
      <c r="L4" s="55" t="str">
        <f>IF(ISNA(VLOOKUP(D4,Inscrits!B:E,5,FALSE)),"",VLOOKUP(D4,Inscrits!B:E,5,FALSE))</f>
        <v/>
      </c>
      <c r="M4" s="55">
        <f>IF(NB_JOUEURS_UP&gt;2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0</v>
      </c>
      <c r="Q4" s="40"/>
    </row>
    <row r="5" spans="3:17">
      <c r="C5" s="3">
        <v>4</v>
      </c>
      <c r="D5" s="52" t="str">
        <f>IF(Final!L24="A",Final!J24,IF(Final!L18="A",Final!J18,IF(Final!L18&lt;Final!L24,Final!J18,Final!J24)))</f>
        <v>BLANC 1</v>
      </c>
      <c r="E5" s="53"/>
      <c r="F5" s="54" t="str">
        <f>IF(ISNA(IF(LEFT(Division,2)="R1",VLOOKUP(E5,Points!$A$2:$D$9,2,FALSE),IF(LEFT(Division,2)="R2",VLOOKUP(E5,Points!$A$2:$D$9,3,FALSE),IF(LEFT(Division,2)="R3",VLOOKUP(E5,Points!$A$2:$D$9,4,FALSE),"DIV ???")))),0,IF(LEFT(Division,2)="R1",VLOOKUP(E5,Points!$A$2:$D$9,2,FALSE),IF(LEFT(Division,2)="R2",VLOOKUP(E5,Points!$A$2:$D$9,3,FALSE),IF(LEFT(Division,2)="R3",VLOOKUP(E5,Points!$A$2:$D$9,4,FALSE),"DIV ???"))))</f>
        <v>DIV ???</v>
      </c>
      <c r="G5" s="55">
        <f>IF(ISERROR(VLOOKUP(D5,Final!$AF$4:$AI$11,4,FALSE)),"",VLOOKUP(D5,Final!$AF$4:$AI$11,4,FALSE))</f>
        <v>0</v>
      </c>
      <c r="H5" s="55"/>
      <c r="I5" s="55"/>
      <c r="J5" s="55">
        <f>IF(ISNA(VLOOKUP(D5,Inscrits!B:E,3,FALSE)),"",VLOOKUP(D5,Inscrits!B:E,3,FALSE))</f>
        <v>0</v>
      </c>
      <c r="K5" s="55">
        <f>IF(ISNA(VLOOKUP(D5,Inscrits!B:E,4,FALSE)),"",VLOOKUP(D5,Inscrits!B:E,4,FALSE))</f>
        <v>0</v>
      </c>
      <c r="L5" s="55" t="e">
        <f>IF(ISNA(VLOOKUP(D5,Inscrits!B:E,5,FALSE)),"",VLOOKUP(D5,Inscrits!B:E,5,FALSE))</f>
        <v>#REF!</v>
      </c>
      <c r="M5" s="55">
        <f>IF(NB_JOUEURS_UP&gt;3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0</v>
      </c>
    </row>
    <row r="6" spans="3:17">
      <c r="C6" s="3">
        <v>5</v>
      </c>
      <c r="D6" s="52" t="str">
        <f>'1'!AR14</f>
        <v/>
      </c>
      <c r="E6" s="53"/>
      <c r="F6" s="54" t="str">
        <f>IF(ISNA(IF(LEFT(Division,2)="R1",VLOOKUP(E6,Points!$A$2:$D$9,2,FALSE),IF(LEFT(Division,2)="R2",VLOOKUP(E6,Points!$A$2:$D$9,3,FALSE),IF(LEFT(Division,2)="R3",VLOOKUP(E6,Points!$A$2:$D$9,4,FALSE),"DIV ???")))),0,IF(LEFT(Division,2)="R1",VLOOKUP(E6,Points!$A$2:$D$9,2,FALSE),IF(LEFT(Division,2)="R2",VLOOKUP(E6,Points!$A$2:$D$9,3,FALSE),IF(LEFT(Division,2)="R3",VLOOKUP(E6,Points!$A$2:$D$9,4,FALSE),"DIV ???"))))</f>
        <v>DIV ???</v>
      </c>
      <c r="G6" s="55" t="str">
        <f>IF(ISERROR(VLOOKUP(D6,Final!$AF$4:$AI$11,4,FALSE)),"",VLOOKUP(D6,Final!$AF$4:$AI$11,4,FALSE))</f>
        <v/>
      </c>
      <c r="H6" s="55"/>
      <c r="I6" s="55"/>
      <c r="J6" s="55" t="str">
        <f>IF(ISNA(VLOOKUP(D6,Inscrits!B:E,3,FALSE)),"",VLOOKUP(D6,Inscrits!B:E,3,FALSE))</f>
        <v/>
      </c>
      <c r="K6" s="55" t="str">
        <f>IF(ISNA(VLOOKUP(D6,Inscrits!B:E,4,FALSE)),"",VLOOKUP(D6,Inscrits!B:E,4,FALSE))</f>
        <v/>
      </c>
      <c r="L6" s="55" t="str">
        <f>IF(ISNA(VLOOKUP(D6,Inscrits!B:E,5,FALSE)),"",VLOOKUP(D6,Inscrits!B:E,5,FALSE))</f>
        <v/>
      </c>
      <c r="M6" s="55">
        <f>IF(NB_JOUEURS_UP&gt;4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0</v>
      </c>
    </row>
    <row r="7" spans="3:17">
      <c r="C7" s="3">
        <v>6</v>
      </c>
      <c r="D7" s="52" t="str">
        <f>'1'!AR15</f>
        <v>BLANC 3</v>
      </c>
      <c r="E7" s="53"/>
      <c r="F7" s="54" t="str">
        <f>IF(ISNA(IF(LEFT(Division,2)="R1",VLOOKUP(E7,Points!$A$2:$D$9,2,FALSE),IF(LEFT(Division,2)="R2",VLOOKUP(E7,Points!$A$2:$D$9,3,FALSE),IF(LEFT(Division,2)="R3",VLOOKUP(E7,Points!$A$2:$D$9,4,FALSE),"DIV ???")))),0,IF(LEFT(Division,2)="R1",VLOOKUP(E7,Points!$A$2:$D$9,2,FALSE),IF(LEFT(Division,2)="R2",VLOOKUP(E7,Points!$A$2:$D$9,3,FALSE),IF(LEFT(Division,2)="R3",VLOOKUP(E7,Points!$A$2:$D$9,4,FALSE),"DIV ???"))))</f>
        <v>DIV ???</v>
      </c>
      <c r="G7" s="55">
        <f>IF(ISERROR(VLOOKUP(D7,Final!$AF$4:$AI$11,4,FALSE)),"",VLOOKUP(D7,Final!$AF$4:$AI$11,4,FALSE))</f>
        <v>0</v>
      </c>
      <c r="H7" s="55"/>
      <c r="I7" s="55"/>
      <c r="J7" s="55">
        <f>IF(ISNA(VLOOKUP(D7,Inscrits!B:E,3,FALSE)),"",VLOOKUP(D7,Inscrits!B:E,3,FALSE))</f>
        <v>0</v>
      </c>
      <c r="K7" s="55">
        <f>IF(ISNA(VLOOKUP(D7,Inscrits!B:E,4,FALSE)),"",VLOOKUP(D7,Inscrits!B:E,4,FALSE))</f>
        <v>0</v>
      </c>
      <c r="L7" s="55" t="e">
        <f>IF(ISNA(VLOOKUP(D7,Inscrits!B:E,5,FALSE)),"",VLOOKUP(D7,Inscrits!B:E,5,FALSE))</f>
        <v>#REF!</v>
      </c>
      <c r="M7" s="55">
        <f>IF(NB_JOUEURS_UP&gt;5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0</v>
      </c>
    </row>
  </sheetData>
  <phoneticPr fontId="0" type="noConversion"/>
  <conditionalFormatting sqref="M2:M7">
    <cfRule type="cellIs" dxfId="2" priority="1" stopIfTrue="1" operator="equal">
      <formula>"R1"</formula>
    </cfRule>
    <cfRule type="expression" dxfId="1" priority="2" stopIfTrue="1">
      <formula>OR((M2="R2"),(M2="R2A"),(M2="R2B"),(M2="R2C"),(M2="R2D"))</formula>
    </cfRule>
    <cfRule type="expression" dxfId="0" priority="3" stopIfTrue="1">
      <formula>OR((M2="R3"),(M2="R3A"),(M2="R3B"),(M2="R3C"),(M2="R3D"),(M2="R3A1"),(M2="R3B1"),(M2="R3C1"),(M2="R3D1"),(M2="R3A2"),(M2="R3B2"),(M2="R3C2"),(M2="R3D2"))</formula>
    </cfRule>
  </conditionalFormatting>
  <printOptions horizontalCentered="1" verticalCentered="1"/>
  <pageMargins left="0.47244094488188981" right="0.27559055118110237" top="1.0629921259842521" bottom="0.9055118110236221" header="0.31496062992125984" footer="0.31496062992125984"/>
  <pageSetup paperSize="9" scale="92" orientation="landscape" horizontalDpi="4294967294" verticalDpi="0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MS,Gras"&amp;24Classement Final du Tournoi&amp;R&amp;"Comic Sans MS,Gras"&amp;12LIGUE FFB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37</vt:i4>
      </vt:variant>
    </vt:vector>
  </HeadingPairs>
  <TitlesOfParts>
    <vt:vector size="43" baseType="lpstr">
      <vt:lpstr>Points</vt:lpstr>
      <vt:lpstr>Accueil</vt:lpstr>
      <vt:lpstr>Inscrits</vt:lpstr>
      <vt:lpstr>1</vt:lpstr>
      <vt:lpstr>Final</vt:lpstr>
      <vt:lpstr>Classement</vt:lpstr>
      <vt:lpstr>Billard_name</vt:lpstr>
      <vt:lpstr>Ch_Licenciés</vt:lpstr>
      <vt:lpstr>Club</vt:lpstr>
      <vt:lpstr>Date</vt:lpstr>
      <vt:lpstr>Division</vt:lpstr>
      <vt:lpstr>Joueur_1</vt:lpstr>
      <vt:lpstr>Joueur_2</vt:lpstr>
      <vt:lpstr>Joueur_3</vt:lpstr>
      <vt:lpstr>Joueur_4</vt:lpstr>
      <vt:lpstr>Joueur_5</vt:lpstr>
      <vt:lpstr>Joueur_6</vt:lpstr>
      <vt:lpstr>Ligue</vt:lpstr>
      <vt:lpstr>Liste_Forfait</vt:lpstr>
      <vt:lpstr>Liste_Poule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Saison</vt:lpstr>
      <vt:lpstr>Ville_Club</vt:lpstr>
      <vt:lpstr>Accueil!Zone_d_impression</vt:lpstr>
      <vt:lpstr>Classement!Zone_d_impression</vt:lpstr>
      <vt:lpstr>Final!Zone_d_impression</vt:lpstr>
      <vt:lpstr>Inscrits!Zone_d_impression</vt:lpstr>
      <vt:lpstr>Points!Zone_d_impression</vt:lpstr>
    </vt:vector>
  </TitlesOfParts>
  <Company>FFB 8 POOL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Dupré-Rambaud Frédéric</dc:creator>
  <cp:lastModifiedBy>Dupré-Rambaud Frédéric</cp:lastModifiedBy>
  <cp:lastPrinted>2005-09-15T22:57:13Z</cp:lastPrinted>
  <dcterms:created xsi:type="dcterms:W3CDTF">2004-12-07T04:18:39Z</dcterms:created>
  <dcterms:modified xsi:type="dcterms:W3CDTF">2017-11-23T20:46:10Z</dcterms:modified>
</cp:coreProperties>
</file>